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/>
  <mc:AlternateContent xmlns:mc="http://schemas.openxmlformats.org/markup-compatibility/2006">
    <mc:Choice Requires="x15">
      <x15ac:absPath xmlns:x15ac="http://schemas.microsoft.com/office/spreadsheetml/2010/11/ac" url="C:\Users\Karina.Veglione\Downloads\"/>
    </mc:Choice>
  </mc:AlternateContent>
  <xr:revisionPtr revIDLastSave="0" documentId="11_512DEB21439B2883FABD0CAC30E4755CDC8F8C72" xr6:coauthVersionLast="47" xr6:coauthVersionMax="47" xr10:uidLastSave="{00000000-0000-0000-0000-000000000000}"/>
  <bookViews>
    <workbookView xWindow="0" yWindow="0" windowWidth="23040" windowHeight="9264" xr2:uid="{00000000-000D-0000-FFFF-FFFF00000000}"/>
  </bookViews>
  <sheets>
    <sheet name="VALDIR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U23" i="1"/>
  <c r="T71" i="1"/>
  <c r="T63" i="1"/>
  <c r="T57" i="1"/>
  <c r="T40" i="1"/>
  <c r="T28" i="1"/>
  <c r="T16" i="1"/>
  <c r="T73" i="1" s="1"/>
  <c r="U12" i="1"/>
  <c r="R56" i="1" l="1"/>
  <c r="H51" i="1" l="1"/>
  <c r="G51" i="1"/>
  <c r="E51" i="1"/>
  <c r="R51" i="1" s="1"/>
  <c r="R52" i="1" s="1"/>
  <c r="H47" i="1"/>
  <c r="G47" i="1"/>
  <c r="E47" i="1"/>
  <c r="R47" i="1" s="1"/>
  <c r="R48" i="1" s="1"/>
  <c r="H43" i="1"/>
  <c r="G43" i="1"/>
  <c r="E43" i="1"/>
  <c r="R43" i="1" s="1"/>
  <c r="R44" i="1" s="1"/>
  <c r="F40" i="1"/>
  <c r="D40" i="1"/>
  <c r="H38" i="1"/>
  <c r="P38" i="1" s="1"/>
  <c r="G38" i="1"/>
  <c r="E38" i="1"/>
  <c r="O38" i="1" s="1"/>
  <c r="H37" i="1"/>
  <c r="P37" i="1" s="1"/>
  <c r="G37" i="1"/>
  <c r="E37" i="1"/>
  <c r="O37" i="1" s="1"/>
  <c r="H36" i="1"/>
  <c r="G36" i="1"/>
  <c r="E36" i="1"/>
  <c r="R36" i="1" s="1"/>
  <c r="H35" i="1"/>
  <c r="G35" i="1"/>
  <c r="E35" i="1"/>
  <c r="R35" i="1" s="1"/>
  <c r="H34" i="1"/>
  <c r="G34" i="1"/>
  <c r="E34" i="1"/>
  <c r="R34" i="1" s="1"/>
  <c r="H33" i="1"/>
  <c r="G33" i="1"/>
  <c r="E33" i="1"/>
  <c r="R33" i="1" s="1"/>
  <c r="H32" i="1"/>
  <c r="G32" i="1"/>
  <c r="E32" i="1"/>
  <c r="R32" i="1" s="1"/>
  <c r="H31" i="1"/>
  <c r="G31" i="1"/>
  <c r="E31" i="1"/>
  <c r="R31" i="1" s="1"/>
  <c r="R40" i="1" s="1"/>
  <c r="F28" i="1"/>
  <c r="H27" i="1"/>
  <c r="G27" i="1"/>
  <c r="E27" i="1"/>
  <c r="H26" i="1"/>
  <c r="G26" i="1"/>
  <c r="E26" i="1"/>
  <c r="R26" i="1" s="1"/>
  <c r="H25" i="1"/>
  <c r="G25" i="1"/>
  <c r="E25" i="1"/>
  <c r="R25" i="1" s="1"/>
  <c r="R28" i="1" s="1"/>
  <c r="H24" i="1"/>
  <c r="G24" i="1"/>
  <c r="E24" i="1"/>
  <c r="H23" i="1"/>
  <c r="G23" i="1"/>
  <c r="E23" i="1"/>
  <c r="H22" i="1"/>
  <c r="G22" i="1"/>
  <c r="E22" i="1"/>
  <c r="H21" i="1"/>
  <c r="G21" i="1"/>
  <c r="E21" i="1"/>
  <c r="H20" i="1"/>
  <c r="G20" i="1"/>
  <c r="E20" i="1"/>
  <c r="F17" i="1"/>
  <c r="D17" i="1"/>
  <c r="H16" i="1"/>
  <c r="G16" i="1"/>
  <c r="E16" i="1"/>
  <c r="H15" i="1"/>
  <c r="G15" i="1"/>
  <c r="E15" i="1"/>
  <c r="G14" i="1"/>
  <c r="E14" i="1"/>
  <c r="I14" i="1" s="1"/>
  <c r="H13" i="1"/>
  <c r="G13" i="1"/>
  <c r="E13" i="1"/>
  <c r="H12" i="1"/>
  <c r="G12" i="1"/>
  <c r="E12" i="1"/>
  <c r="H11" i="1"/>
  <c r="G11" i="1"/>
  <c r="E11" i="1"/>
  <c r="H10" i="1"/>
  <c r="G10" i="1"/>
  <c r="E10" i="1"/>
  <c r="R10" i="1" s="1"/>
  <c r="R17" i="1" s="1"/>
  <c r="H9" i="1"/>
  <c r="G9" i="1"/>
  <c r="E9" i="1"/>
  <c r="H8" i="1"/>
  <c r="G8" i="1"/>
  <c r="E8" i="1"/>
  <c r="H7" i="1"/>
  <c r="I7" i="1" s="1"/>
  <c r="G7" i="1"/>
  <c r="H6" i="1"/>
  <c r="G6" i="1"/>
  <c r="E6" i="1"/>
  <c r="H5" i="1"/>
  <c r="G5" i="1"/>
  <c r="E5" i="1"/>
  <c r="H4" i="1"/>
  <c r="G4" i="1"/>
  <c r="E4" i="1"/>
  <c r="I24" i="1" l="1"/>
  <c r="U26" i="1" s="1"/>
  <c r="I32" i="1"/>
  <c r="I22" i="1"/>
  <c r="I47" i="1"/>
  <c r="I36" i="1"/>
  <c r="I43" i="1"/>
  <c r="I21" i="1"/>
  <c r="I27" i="1"/>
  <c r="U33" i="1" s="1"/>
  <c r="I35" i="1"/>
  <c r="E28" i="1"/>
  <c r="I33" i="1"/>
  <c r="I16" i="1"/>
  <c r="U15" i="1" s="1"/>
  <c r="I23" i="1"/>
  <c r="O40" i="1"/>
  <c r="O73" i="1" s="1"/>
  <c r="I6" i="1"/>
  <c r="I11" i="1"/>
  <c r="I38" i="1"/>
  <c r="E17" i="1"/>
  <c r="I15" i="1"/>
  <c r="H17" i="1"/>
  <c r="I5" i="1"/>
  <c r="I10" i="1"/>
  <c r="I51" i="1"/>
  <c r="U52" i="1" s="1"/>
  <c r="I12" i="1"/>
  <c r="U14" i="1" s="1"/>
  <c r="I20" i="1"/>
  <c r="U25" i="1" s="1"/>
  <c r="I8" i="1"/>
  <c r="U11" i="1" s="1"/>
  <c r="I13" i="1"/>
  <c r="U10" i="1" s="1"/>
  <c r="I26" i="1"/>
  <c r="U22" i="1" s="1"/>
  <c r="I34" i="1"/>
  <c r="E40" i="1"/>
  <c r="H40" i="1"/>
  <c r="I9" i="1"/>
  <c r="U24" i="1" s="1"/>
  <c r="I37" i="1"/>
  <c r="U36" i="1" s="1"/>
  <c r="I31" i="1"/>
  <c r="H28" i="1"/>
  <c r="I4" i="1"/>
  <c r="U13" i="1" s="1"/>
  <c r="U28" i="1" l="1"/>
  <c r="U16" i="1"/>
  <c r="U35" i="1"/>
  <c r="U34" i="1"/>
  <c r="U40" i="1" s="1"/>
  <c r="I28" i="1"/>
  <c r="I17" i="1"/>
  <c r="I40" i="1"/>
  <c r="F71" i="1"/>
  <c r="D71" i="1"/>
  <c r="G70" i="1"/>
  <c r="E70" i="1"/>
  <c r="H69" i="1"/>
  <c r="G69" i="1"/>
  <c r="E69" i="1"/>
  <c r="R69" i="1" s="1"/>
  <c r="H68" i="1"/>
  <c r="G68" i="1"/>
  <c r="E68" i="1"/>
  <c r="R68" i="1" s="1"/>
  <c r="H67" i="1"/>
  <c r="G67" i="1"/>
  <c r="E67" i="1"/>
  <c r="R67" i="1" s="1"/>
  <c r="G66" i="1"/>
  <c r="E66" i="1"/>
  <c r="H63" i="1"/>
  <c r="G63" i="1"/>
  <c r="D63" i="1"/>
  <c r="E63" i="1" s="1"/>
  <c r="H62" i="1"/>
  <c r="G62" i="1"/>
  <c r="E62" i="1"/>
  <c r="R62" i="1" s="1"/>
  <c r="G61" i="1"/>
  <c r="E61" i="1"/>
  <c r="H60" i="1"/>
  <c r="G60" i="1"/>
  <c r="E60" i="1"/>
  <c r="R60" i="1" s="1"/>
  <c r="F57" i="1"/>
  <c r="D57" i="1"/>
  <c r="H56" i="1"/>
  <c r="I56" i="1" s="1"/>
  <c r="U56" i="1" s="1"/>
  <c r="G56" i="1"/>
  <c r="G55" i="1"/>
  <c r="E55" i="1"/>
  <c r="H52" i="1"/>
  <c r="G52" i="1"/>
  <c r="D52" i="1"/>
  <c r="E52" i="1" s="1"/>
  <c r="F48" i="1"/>
  <c r="D48" i="1"/>
  <c r="H44" i="1"/>
  <c r="G44" i="1"/>
  <c r="D44" i="1"/>
  <c r="E44" i="1" s="1"/>
  <c r="I61" i="1" l="1"/>
  <c r="U61" i="1" s="1"/>
  <c r="R61" i="1"/>
  <c r="R63" i="1" s="1"/>
  <c r="I70" i="1"/>
  <c r="U70" i="1" s="1"/>
  <c r="R70" i="1"/>
  <c r="I66" i="1"/>
  <c r="R66" i="1"/>
  <c r="R71" i="1" s="1"/>
  <c r="E57" i="1"/>
  <c r="R55" i="1"/>
  <c r="R57" i="1" s="1"/>
  <c r="I67" i="1"/>
  <c r="I69" i="1"/>
  <c r="U69" i="1" s="1"/>
  <c r="H71" i="1"/>
  <c r="I55" i="1"/>
  <c r="I60" i="1"/>
  <c r="U60" i="1" s="1"/>
  <c r="E48" i="1"/>
  <c r="I62" i="1"/>
  <c r="U62" i="1" s="1"/>
  <c r="I68" i="1"/>
  <c r="U68" i="1" s="1"/>
  <c r="H48" i="1"/>
  <c r="H57" i="1"/>
  <c r="E71" i="1"/>
  <c r="U63" i="1" l="1"/>
  <c r="I57" i="1"/>
  <c r="U57" i="1"/>
  <c r="U55" i="1"/>
  <c r="R73" i="1"/>
  <c r="U67" i="1"/>
  <c r="U71" i="1" s="1"/>
  <c r="I63" i="1"/>
  <c r="I48" i="1"/>
  <c r="U48" i="1" s="1"/>
  <c r="I44" i="1"/>
  <c r="U44" i="1" s="1"/>
  <c r="U73" i="1" s="1"/>
  <c r="I71" i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vasquez.renata</author>
    <author>temp</author>
  </authors>
  <commentList>
    <comment ref="H10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ID#AAAAJN_vUdA
Renata Aparecida Pitana Braga Vasquez    (2020-03-19 18:40:53)
descontar</t>
        </r>
      </text>
    </comment>
    <comment ref="U12" authorId="1" shapeId="0" xr:uid="{00000000-0006-0000-0000-000002000000}">
      <text>
        <r>
          <rPr>
            <b/>
            <sz val="9"/>
            <color indexed="81"/>
            <rFont val="Segoe UI"/>
            <charset val="1"/>
          </rPr>
          <t>vasquez.renata:</t>
        </r>
        <r>
          <rPr>
            <sz val="9"/>
            <color indexed="81"/>
            <rFont val="Segoe UI"/>
            <charset val="1"/>
          </rPr>
          <t xml:space="preserve">
atividades de 2019
17,23,27 e 30/12/2019</t>
        </r>
      </text>
    </comment>
    <comment ref="H14" authorId="0" shapeId="0" xr:uid="{00000000-0006-0000-0000-000003000000}">
      <text>
        <r>
          <rPr>
            <sz val="11"/>
            <color theme="1"/>
            <rFont val="Arial"/>
            <family val="2"/>
          </rPr>
          <t>======
ID#AAAAJN_vUlo
Renata Aparecida Pitana Braga Vasquez    (2020-03-19 18:40:53)
desc ref 16/01</t>
        </r>
      </text>
    </comment>
    <comment ref="B24" authorId="0" shapeId="0" xr:uid="{00000000-0006-0000-0000-000004000000}">
      <text>
        <r>
          <rPr>
            <sz val="11"/>
            <color theme="1"/>
            <rFont val="Arial"/>
            <family val="2"/>
          </rPr>
          <t>======
ID#AAAAJN_vUkc
Renata Aparecida Pitana Braga Vasquez    (2020-03-19 18:40:53)
cancelada - descontar
descontada para GAB 84/2020</t>
        </r>
      </text>
    </comment>
    <comment ref="J27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vasquez.renata:</t>
        </r>
        <r>
          <rPr>
            <sz val="9"/>
            <color indexed="81"/>
            <rFont val="Segoe UI"/>
            <family val="2"/>
          </rPr>
          <t xml:space="preserve">
pagto 01.03</t>
        </r>
      </text>
    </comment>
    <comment ref="B39" authorId="2" shapeId="0" xr:uid="{00000000-0006-0000-0000-000006000000}">
      <text>
        <r>
          <rPr>
            <sz val="9"/>
            <color indexed="81"/>
            <rFont val="Segoe UI"/>
            <family val="2"/>
          </rPr>
          <t>Renata:
Reunião Virtual
Pagar R$ 320,00
Descontar R$</t>
        </r>
        <r>
          <rPr>
            <b/>
            <sz val="9"/>
            <color indexed="81"/>
            <rFont val="Segoe UI"/>
            <family val="2"/>
          </rPr>
          <t xml:space="preserve"> 1401,76</t>
        </r>
      </text>
    </comment>
    <comment ref="B43" authorId="2" shapeId="0" xr:uid="{00000000-0006-0000-0000-000007000000}">
      <text>
        <r>
          <rPr>
            <b/>
            <sz val="9"/>
            <color indexed="81"/>
            <rFont val="Segoe UI"/>
            <family val="2"/>
          </rPr>
          <t>temp:</t>
        </r>
        <r>
          <rPr>
            <sz val="9"/>
            <color indexed="81"/>
            <rFont val="Segoe UI"/>
            <family val="2"/>
          </rPr>
          <t xml:space="preserve">
descontado R$ 1401,76 ref 26/03
Pago R$</t>
        </r>
        <r>
          <rPr>
            <b/>
            <sz val="9"/>
            <color indexed="81"/>
            <rFont val="Segoe UI"/>
            <family val="2"/>
          </rPr>
          <t xml:space="preserve"> 449,46</t>
        </r>
      </text>
    </comment>
    <comment ref="B55" authorId="2" shapeId="0" xr:uid="{00000000-0006-0000-0000-000008000000}">
      <text>
        <r>
          <rPr>
            <b/>
            <sz val="9"/>
            <color indexed="81"/>
            <rFont val="Segoe UI"/>
            <family val="2"/>
          </rPr>
          <t>temp:</t>
        </r>
        <r>
          <rPr>
            <sz val="9"/>
            <color indexed="81"/>
            <rFont val="Segoe UI"/>
            <family val="2"/>
          </rPr>
          <t xml:space="preserve">
alterado para Ribeirão Preto, descontar 129,46</t>
        </r>
      </text>
    </comment>
    <comment ref="H56" authorId="2" shapeId="0" xr:uid="{00000000-0006-0000-0000-000009000000}">
      <text>
        <r>
          <rPr>
            <b/>
            <sz val="9"/>
            <color indexed="81"/>
            <rFont val="Segoe UI"/>
            <family val="2"/>
          </rPr>
          <t>temp:</t>
        </r>
        <r>
          <rPr>
            <sz val="9"/>
            <color indexed="81"/>
            <rFont val="Segoe UI"/>
            <family val="2"/>
          </rPr>
          <t xml:space="preserve">
desc 129,46 ref 07/10
Pago 911,76</t>
        </r>
      </text>
    </comment>
  </commentList>
</comments>
</file>

<file path=xl/sharedStrings.xml><?xml version="1.0" encoding="utf-8"?>
<sst xmlns="http://schemas.openxmlformats.org/spreadsheetml/2006/main" count="315" uniqueCount="84">
  <si>
    <t>VALDIR BERGAMINI</t>
  </si>
  <si>
    <t>Parte III</t>
  </si>
  <si>
    <t>D.SEMANA</t>
  </si>
  <si>
    <t>JANEIRO</t>
  </si>
  <si>
    <t>ATIVIDADE</t>
  </si>
  <si>
    <t>Qt</t>
  </si>
  <si>
    <t xml:space="preserve"> Diária </t>
  </si>
  <si>
    <t xml:space="preserve"> Deslocamentos </t>
  </si>
  <si>
    <t xml:space="preserve"> Total </t>
  </si>
  <si>
    <t>DATA PAGTO</t>
  </si>
  <si>
    <t>OBSERVAÇÃO</t>
  </si>
  <si>
    <t>Convocação</t>
  </si>
  <si>
    <t>Lista</t>
  </si>
  <si>
    <t>OS</t>
  </si>
  <si>
    <t>diaria a devolver pois não há comprovante de pernoite 
Item 9.3.2 do acordão 1121/2021</t>
  </si>
  <si>
    <t>Siscont</t>
  </si>
  <si>
    <t xml:space="preserve">Portal </t>
  </si>
  <si>
    <t xml:space="preserve">Planilha (soma pagamentos Mensais) </t>
  </si>
  <si>
    <t>sexta-feira</t>
  </si>
  <si>
    <t>REUNIAO T - CONV 1308/2019</t>
  </si>
  <si>
    <t>sim</t>
  </si>
  <si>
    <t>terça-feira</t>
  </si>
  <si>
    <t>REUNIAO T - CONV GAB 06/2020</t>
  </si>
  <si>
    <t>quinta-feira</t>
  </si>
  <si>
    <t>REUNIAO EM OURINHOS - CONV GAB 06/2020</t>
  </si>
  <si>
    <t>REUNIAO T -CONV  GAB 13/2020</t>
  </si>
  <si>
    <t>quarta-feira</t>
  </si>
  <si>
    <t>26º REUNIAO COM ORD COA-CONV SGO 15/2020</t>
  </si>
  <si>
    <t>segunda-feira</t>
  </si>
  <si>
    <t>27º REUNIAO ORD CONSELHO DIRETOR - CONV SGO 13/2020</t>
  </si>
  <si>
    <t>REUNIAO - CONV GAB 36/2020</t>
  </si>
  <si>
    <t>REUNIAO - CONV GAB 24/2020</t>
  </si>
  <si>
    <t>1º REUNIAO DE COORD DE COMISSÕES - CONV SGO 32/2020</t>
  </si>
  <si>
    <t>recebeu o desloc em 16.01</t>
  </si>
  <si>
    <t>8º REUNIAO EXTRA CONSELHO DIRETOR - CONV SGO 35/2020</t>
  </si>
  <si>
    <t>1º REUNIAO PLENARIA ORDINARIA - CONV SGO 36/2020</t>
  </si>
  <si>
    <t>FEVEREIRO</t>
  </si>
  <si>
    <t>REUNIAO - CONV GAB 61/2020</t>
  </si>
  <si>
    <t>05/02/20200</t>
  </si>
  <si>
    <t>REUNIAO SP (PORTARIA VIAGEM PRESIDENTE)</t>
  </si>
  <si>
    <t>sim, portaria</t>
  </si>
  <si>
    <t>28º REUNIAO ORD CONSELHO DIRETOR - CONV SGO 59/2020</t>
  </si>
  <si>
    <t>GAB 86/2020 ok</t>
  </si>
  <si>
    <t xml:space="preserve">Cancelada, descontado 18/02 </t>
  </si>
  <si>
    <t>REUNIAO T - CONV GAB 86/2020</t>
  </si>
  <si>
    <t>2º REUNIAO PLENARIA ORD - CONV SGO 070/2020</t>
  </si>
  <si>
    <t>REUNIAO - CONV GAB 99/2020</t>
  </si>
  <si>
    <t>Valores a devolver</t>
  </si>
  <si>
    <t>MARÇO</t>
  </si>
  <si>
    <t>Diária</t>
  </si>
  <si>
    <t>Deslocamento</t>
  </si>
  <si>
    <t>Motivo</t>
  </si>
  <si>
    <t>REUNIAO - CONV GAB 101/2020</t>
  </si>
  <si>
    <t>REUNIAO - CONV GAB 112/2020</t>
  </si>
  <si>
    <t>25º REUNIAO COM ORD COA-CONV SGO 115/2020</t>
  </si>
  <si>
    <t>28º REUNIAO ORD CONSELHO DIRETOR - CONV SGO 112/2020</t>
  </si>
  <si>
    <t>REUNIAO - CONV GAB 127/2020</t>
  </si>
  <si>
    <t>não realizada devido a pandemia</t>
  </si>
  <si>
    <t>não realizada devido a Pandemia COVID21</t>
  </si>
  <si>
    <t>não realizada devido a Pandemia COVID22</t>
  </si>
  <si>
    <t>9º REUNIAO EXTRA CONSELHO DIRETOR - RIB PRETO CONV SGO 139/2020</t>
  </si>
  <si>
    <t>súmula</t>
  </si>
  <si>
    <t>total a devolver</t>
  </si>
  <si>
    <t>JULHO</t>
  </si>
  <si>
    <t>REUNIAO SP - CONV GAB 147/2020</t>
  </si>
  <si>
    <t>descontado R$ 1401,76 ref 26/03</t>
  </si>
  <si>
    <t>AGOSTO</t>
  </si>
  <si>
    <t>REUNIAO SP - CONV GAB 150/2020</t>
  </si>
  <si>
    <t>SETEMBRO</t>
  </si>
  <si>
    <t>REUNIAO SP - CONV GAB 183/2020</t>
  </si>
  <si>
    <t>OUTUBRO</t>
  </si>
  <si>
    <t>REUNIAO SP  - CONV GAB 189/2020 mudou para RAO</t>
  </si>
  <si>
    <t>REUNIÃO TESTE CD - CONV SGO 314/2020</t>
  </si>
  <si>
    <t>NOVEMBRO</t>
  </si>
  <si>
    <t>19º REUNIAO EXTRA CONSELHO DIRETOR - CONV SGO 319/2020</t>
  </si>
  <si>
    <t>Reunião Presidente e Vice-Presidente - Rib. Preto - CONV GAB 216/2020</t>
  </si>
  <si>
    <t>36º REUNIAO ORD CONSELHO DIRETOR - CONV SGO 333/2020</t>
  </si>
  <si>
    <t>DEZEMBRO</t>
  </si>
  <si>
    <t>REUNIAO RIBEIRAO PRETO  - CONV GAB 238/2020</t>
  </si>
  <si>
    <t>37º REUNIAO ORD CONSELHO DIRETOR - CONV SGO 358/2020</t>
  </si>
  <si>
    <t>32º REUNIAO COM ORD COA-CONV SGO 365/2020</t>
  </si>
  <si>
    <t>INAUGURAÇÃO SEDE - CONV GAB 248/2020</t>
  </si>
  <si>
    <t>VIAGEM PRES. PRUDENTE - CONV GAB 258/2020</t>
  </si>
  <si>
    <t>Total a devolver referente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</si>
</sst>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\-&quot;R$&quot;\ #,##0.00"/>
    <numFmt numFmtId="165" formatCode="_-&quot;R$&quot;\ * #,##0.00_-;\-&quot;R$&quot;\ * #,##0.00_-;_-&quot;R$&quot;\ * &quot;-&quot;??_-;_-@"/>
    <numFmt numFmtId="166" formatCode="&quot;R$&quot;\ #,##0.00"/>
  </numFmts>
  <fonts count="1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66FF"/>
        <bgColor rgb="FFFF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206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8" fillId="7" borderId="1" xfId="1" applyFont="1" applyFill="1" applyBorder="1"/>
    <xf numFmtId="2" fontId="1" fillId="8" borderId="3" xfId="1" applyNumberFormat="1" applyFont="1" applyFill="1" applyBorder="1"/>
    <xf numFmtId="0" fontId="1" fillId="3" borderId="3" xfId="1" applyFont="1" applyFill="1" applyBorder="1"/>
    <xf numFmtId="0" fontId="1" fillId="4" borderId="3" xfId="1" applyFont="1" applyFill="1" applyBorder="1"/>
    <xf numFmtId="14" fontId="1" fillId="4" borderId="3" xfId="1" applyNumberFormat="1" applyFont="1" applyFill="1" applyBorder="1"/>
    <xf numFmtId="0" fontId="1" fillId="4" borderId="1" xfId="1" applyFont="1" applyFill="1" applyBorder="1"/>
    <xf numFmtId="2" fontId="1" fillId="4" borderId="3" xfId="1" applyNumberFormat="1" applyFont="1" applyFill="1" applyBorder="1"/>
    <xf numFmtId="0" fontId="1" fillId="3" borderId="2" xfId="1" applyFont="1" applyFill="1" applyBorder="1"/>
    <xf numFmtId="0" fontId="1" fillId="3" borderId="1" xfId="1" applyFont="1" applyFill="1" applyBorder="1"/>
    <xf numFmtId="0" fontId="1" fillId="7" borderId="5" xfId="0" applyFont="1" applyFill="1" applyBorder="1"/>
    <xf numFmtId="0" fontId="1" fillId="7" borderId="3" xfId="1" applyFont="1" applyFill="1" applyBorder="1"/>
    <xf numFmtId="14" fontId="1" fillId="7" borderId="3" xfId="1" applyNumberFormat="1" applyFont="1" applyFill="1" applyBorder="1"/>
    <xf numFmtId="0" fontId="1" fillId="5" borderId="1" xfId="1" applyFont="1" applyFill="1" applyBorder="1"/>
    <xf numFmtId="2" fontId="1" fillId="7" borderId="3" xfId="1" applyNumberFormat="1" applyFont="1" applyFill="1" applyBorder="1"/>
    <xf numFmtId="14" fontId="1" fillId="7" borderId="5" xfId="1" applyNumberFormat="1" applyFont="1" applyFill="1" applyBorder="1"/>
    <xf numFmtId="14" fontId="1" fillId="7" borderId="5" xfId="0" applyNumberFormat="1" applyFont="1" applyFill="1" applyBorder="1"/>
    <xf numFmtId="2" fontId="1" fillId="7" borderId="5" xfId="0" applyNumberFormat="1" applyFont="1" applyFill="1" applyBorder="1"/>
    <xf numFmtId="0" fontId="1" fillId="14" borderId="5" xfId="1" applyFont="1" applyFill="1" applyBorder="1"/>
    <xf numFmtId="0" fontId="10" fillId="11" borderId="6" xfId="0" applyFont="1" applyFill="1" applyBorder="1" applyAlignment="1">
      <alignment horizontal="center" vertical="center" wrapText="1"/>
    </xf>
    <xf numFmtId="2" fontId="10" fillId="11" borderId="6" xfId="0" applyNumberFormat="1" applyFont="1" applyFill="1" applyBorder="1" applyAlignment="1">
      <alignment horizontal="center"/>
    </xf>
    <xf numFmtId="166" fontId="9" fillId="11" borderId="6" xfId="0" applyNumberFormat="1" applyFont="1" applyFill="1" applyBorder="1" applyAlignment="1">
      <alignment horizontal="center"/>
    </xf>
    <xf numFmtId="14" fontId="1" fillId="16" borderId="1" xfId="1" applyNumberFormat="1" applyFont="1" applyFill="1" applyBorder="1"/>
    <xf numFmtId="14" fontId="1" fillId="18" borderId="3" xfId="1" applyNumberFormat="1" applyFont="1" applyFill="1" applyBorder="1"/>
    <xf numFmtId="14" fontId="1" fillId="9" borderId="3" xfId="1" applyNumberFormat="1" applyFont="1" applyFill="1" applyBorder="1"/>
    <xf numFmtId="14" fontId="1" fillId="15" borderId="3" xfId="1" applyNumberFormat="1" applyFont="1" applyFill="1" applyBorder="1"/>
    <xf numFmtId="14" fontId="1" fillId="23" borderId="3" xfId="1" applyNumberFormat="1" applyFont="1" applyFill="1" applyBorder="1"/>
    <xf numFmtId="14" fontId="1" fillId="24" borderId="3" xfId="1" applyNumberFormat="1" applyFont="1" applyFill="1" applyBorder="1"/>
    <xf numFmtId="14" fontId="1" fillId="24" borderId="1" xfId="1" applyNumberFormat="1" applyFont="1" applyFill="1" applyBorder="1"/>
    <xf numFmtId="0" fontId="1" fillId="25" borderId="4" xfId="1" applyFont="1" applyFill="1" applyBorder="1" applyAlignment="1">
      <alignment horizontal="right"/>
    </xf>
    <xf numFmtId="14" fontId="1" fillId="26" borderId="4" xfId="1" applyNumberFormat="1" applyFont="1" applyFill="1" applyBorder="1"/>
    <xf numFmtId="14" fontId="1" fillId="19" borderId="4" xfId="1" applyNumberFormat="1" applyFont="1" applyFill="1" applyBorder="1"/>
    <xf numFmtId="14" fontId="1" fillId="17" borderId="4" xfId="1" applyNumberFormat="1" applyFont="1" applyFill="1" applyBorder="1"/>
    <xf numFmtId="14" fontId="1" fillId="29" borderId="4" xfId="1" applyNumberFormat="1" applyFont="1" applyFill="1" applyBorder="1"/>
    <xf numFmtId="14" fontId="1" fillId="21" borderId="4" xfId="1" applyNumberFormat="1" applyFont="1" applyFill="1" applyBorder="1"/>
    <xf numFmtId="14" fontId="1" fillId="30" borderId="4" xfId="1" applyNumberFormat="1" applyFont="1" applyFill="1" applyBorder="1"/>
    <xf numFmtId="14" fontId="1" fillId="32" borderId="4" xfId="1" applyNumberFormat="1" applyFont="1" applyFill="1" applyBorder="1"/>
    <xf numFmtId="14" fontId="1" fillId="16" borderId="5" xfId="1" applyNumberFormat="1" applyFont="1" applyFill="1" applyBorder="1"/>
    <xf numFmtId="14" fontId="1" fillId="31" borderId="5" xfId="1" applyNumberFormat="1" applyFont="1" applyFill="1" applyBorder="1"/>
    <xf numFmtId="14" fontId="1" fillId="17" borderId="5" xfId="0" applyNumberFormat="1" applyFont="1" applyFill="1" applyBorder="1"/>
    <xf numFmtId="14" fontId="1" fillId="28" borderId="5" xfId="0" applyNumberFormat="1" applyFont="1" applyFill="1" applyBorder="1"/>
    <xf numFmtId="14" fontId="1" fillId="21" borderId="5" xfId="0" applyNumberFormat="1" applyFont="1" applyFill="1" applyBorder="1"/>
    <xf numFmtId="14" fontId="1" fillId="13" borderId="5" xfId="0" applyNumberFormat="1" applyFont="1" applyFill="1" applyBorder="1"/>
    <xf numFmtId="14" fontId="1" fillId="27" borderId="5" xfId="0" applyNumberFormat="1" applyFont="1" applyFill="1" applyBorder="1"/>
    <xf numFmtId="14" fontId="1" fillId="33" borderId="5" xfId="0" applyNumberFormat="1" applyFont="1" applyFill="1" applyBorder="1"/>
    <xf numFmtId="14" fontId="1" fillId="22" borderId="5" xfId="0" applyNumberFormat="1" applyFont="1" applyFill="1" applyBorder="1"/>
    <xf numFmtId="14" fontId="1" fillId="11" borderId="5" xfId="0" applyNumberFormat="1" applyFont="1" applyFill="1" applyBorder="1"/>
    <xf numFmtId="0" fontId="1" fillId="34" borderId="0" xfId="0" applyFont="1" applyFill="1"/>
    <xf numFmtId="0" fontId="2" fillId="34" borderId="0" xfId="0" applyFont="1" applyFill="1"/>
    <xf numFmtId="0" fontId="1" fillId="34" borderId="5" xfId="0" applyFont="1" applyFill="1" applyBorder="1"/>
    <xf numFmtId="0" fontId="1" fillId="34" borderId="1" xfId="1" applyFont="1" applyFill="1" applyBorder="1"/>
    <xf numFmtId="14" fontId="1" fillId="34" borderId="3" xfId="1" applyNumberFormat="1" applyFont="1" applyFill="1" applyBorder="1"/>
    <xf numFmtId="0" fontId="1" fillId="34" borderId="3" xfId="1" applyFont="1" applyFill="1" applyBorder="1"/>
    <xf numFmtId="2" fontId="1" fillId="34" borderId="3" xfId="1" applyNumberFormat="1" applyFont="1" applyFill="1" applyBorder="1"/>
    <xf numFmtId="0" fontId="1" fillId="34" borderId="2" xfId="1" applyFont="1" applyFill="1" applyBorder="1"/>
    <xf numFmtId="2" fontId="1" fillId="34" borderId="6" xfId="0" applyNumberFormat="1" applyFont="1" applyFill="1" applyBorder="1"/>
    <xf numFmtId="0" fontId="1" fillId="34" borderId="0" xfId="1" applyFont="1" applyFill="1"/>
    <xf numFmtId="164" fontId="1" fillId="34" borderId="0" xfId="1" applyNumberFormat="1" applyFont="1" applyFill="1"/>
    <xf numFmtId="14" fontId="1" fillId="34" borderId="0" xfId="0" applyNumberFormat="1" applyFont="1" applyFill="1"/>
    <xf numFmtId="165" fontId="1" fillId="34" borderId="0" xfId="1" applyNumberFormat="1" applyFont="1" applyFill="1"/>
    <xf numFmtId="0" fontId="1" fillId="34" borderId="6" xfId="0" applyFont="1" applyFill="1" applyBorder="1"/>
    <xf numFmtId="0" fontId="1" fillId="34" borderId="5" xfId="1" applyFont="1" applyFill="1" applyBorder="1"/>
    <xf numFmtId="2" fontId="1" fillId="34" borderId="5" xfId="1" applyNumberFormat="1" applyFont="1" applyFill="1" applyBorder="1"/>
    <xf numFmtId="14" fontId="1" fillId="34" borderId="5" xfId="1" applyNumberFormat="1" applyFont="1" applyFill="1" applyBorder="1"/>
    <xf numFmtId="2" fontId="1" fillId="34" borderId="5" xfId="0" applyNumberFormat="1" applyFont="1" applyFill="1" applyBorder="1"/>
    <xf numFmtId="165" fontId="1" fillId="34" borderId="5" xfId="0" applyNumberFormat="1" applyFont="1" applyFill="1" applyBorder="1"/>
    <xf numFmtId="0" fontId="1" fillId="34" borderId="10" xfId="0" applyFont="1" applyFill="1" applyBorder="1"/>
    <xf numFmtId="14" fontId="1" fillId="34" borderId="5" xfId="0" applyNumberFormat="1" applyFont="1" applyFill="1" applyBorder="1"/>
    <xf numFmtId="0" fontId="6" fillId="34" borderId="0" xfId="0" applyFont="1" applyFill="1"/>
    <xf numFmtId="165" fontId="1" fillId="34" borderId="0" xfId="0" applyNumberFormat="1" applyFont="1" applyFill="1"/>
    <xf numFmtId="0" fontId="7" fillId="34" borderId="0" xfId="0" applyFont="1" applyFill="1"/>
    <xf numFmtId="165" fontId="7" fillId="34" borderId="0" xfId="0" applyNumberFormat="1" applyFont="1" applyFill="1"/>
    <xf numFmtId="0" fontId="7" fillId="7" borderId="17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66" fontId="7" fillId="34" borderId="18" xfId="0" applyNumberFormat="1" applyFont="1" applyFill="1" applyBorder="1"/>
    <xf numFmtId="166" fontId="7" fillId="34" borderId="0" xfId="0" applyNumberFormat="1" applyFont="1" applyFill="1"/>
    <xf numFmtId="166" fontId="7" fillId="34" borderId="19" xfId="0" applyNumberFormat="1" applyFont="1" applyFill="1" applyBorder="1"/>
    <xf numFmtId="166" fontId="7" fillId="9" borderId="19" xfId="0" applyNumberFormat="1" applyFont="1" applyFill="1" applyBorder="1"/>
    <xf numFmtId="166" fontId="7" fillId="18" borderId="19" xfId="0" applyNumberFormat="1" applyFont="1" applyFill="1" applyBorder="1"/>
    <xf numFmtId="166" fontId="7" fillId="12" borderId="19" xfId="0" applyNumberFormat="1" applyFont="1" applyFill="1" applyBorder="1"/>
    <xf numFmtId="166" fontId="7" fillId="16" borderId="19" xfId="0" applyNumberFormat="1" applyFont="1" applyFill="1" applyBorder="1"/>
    <xf numFmtId="166" fontId="7" fillId="15" borderId="19" xfId="0" applyNumberFormat="1" applyFont="1" applyFill="1" applyBorder="1"/>
    <xf numFmtId="166" fontId="7" fillId="23" borderId="19" xfId="0" applyNumberFormat="1" applyFont="1" applyFill="1" applyBorder="1"/>
    <xf numFmtId="166" fontId="7" fillId="17" borderId="19" xfId="0" applyNumberFormat="1" applyFont="1" applyFill="1" applyBorder="1"/>
    <xf numFmtId="166" fontId="7" fillId="19" borderId="19" xfId="0" applyNumberFormat="1" applyFont="1" applyFill="1" applyBorder="1"/>
    <xf numFmtId="166" fontId="7" fillId="24" borderId="19" xfId="0" applyNumberFormat="1" applyFont="1" applyFill="1" applyBorder="1"/>
    <xf numFmtId="166" fontId="7" fillId="25" borderId="19" xfId="0" applyNumberFormat="1" applyFont="1" applyFill="1" applyBorder="1"/>
    <xf numFmtId="166" fontId="7" fillId="7" borderId="19" xfId="0" applyNumberFormat="1" applyFont="1" applyFill="1" applyBorder="1"/>
    <xf numFmtId="166" fontId="7" fillId="29" borderId="19" xfId="0" applyNumberFormat="1" applyFont="1" applyFill="1" applyBorder="1"/>
    <xf numFmtId="166" fontId="7" fillId="32" borderId="19" xfId="0" applyNumberFormat="1" applyFont="1" applyFill="1" applyBorder="1"/>
    <xf numFmtId="166" fontId="10" fillId="20" borderId="19" xfId="0" applyNumberFormat="1" applyFont="1" applyFill="1" applyBorder="1"/>
    <xf numFmtId="166" fontId="7" fillId="30" borderId="19" xfId="0" applyNumberFormat="1" applyFont="1" applyFill="1" applyBorder="1"/>
    <xf numFmtId="166" fontId="7" fillId="31" borderId="19" xfId="0" applyNumberFormat="1" applyFont="1" applyFill="1" applyBorder="1"/>
    <xf numFmtId="166" fontId="7" fillId="21" borderId="19" xfId="0" applyNumberFormat="1" applyFont="1" applyFill="1" applyBorder="1"/>
    <xf numFmtId="166" fontId="7" fillId="28" borderId="19" xfId="0" applyNumberFormat="1" applyFont="1" applyFill="1" applyBorder="1"/>
    <xf numFmtId="166" fontId="7" fillId="13" borderId="19" xfId="0" applyNumberFormat="1" applyFont="1" applyFill="1" applyBorder="1"/>
    <xf numFmtId="166" fontId="7" fillId="27" borderId="19" xfId="0" applyNumberFormat="1" applyFont="1" applyFill="1" applyBorder="1"/>
    <xf numFmtId="166" fontId="7" fillId="33" borderId="19" xfId="0" applyNumberFormat="1" applyFont="1" applyFill="1" applyBorder="1"/>
    <xf numFmtId="166" fontId="7" fillId="22" borderId="19" xfId="0" applyNumberFormat="1" applyFont="1" applyFill="1" applyBorder="1"/>
    <xf numFmtId="166" fontId="7" fillId="11" borderId="19" xfId="0" applyNumberFormat="1" applyFont="1" applyFill="1" applyBorder="1"/>
    <xf numFmtId="166" fontId="7" fillId="34" borderId="20" xfId="0" applyNumberFormat="1" applyFont="1" applyFill="1" applyBorder="1"/>
    <xf numFmtId="166" fontId="7" fillId="34" borderId="21" xfId="0" applyNumberFormat="1" applyFont="1" applyFill="1" applyBorder="1"/>
    <xf numFmtId="0" fontId="7" fillId="34" borderId="5" xfId="0" applyFont="1" applyFill="1" applyBorder="1"/>
    <xf numFmtId="0" fontId="7" fillId="34" borderId="2" xfId="1" applyFont="1" applyFill="1" applyBorder="1" applyAlignment="1">
      <alignment horizontal="center"/>
    </xf>
    <xf numFmtId="17" fontId="7" fillId="34" borderId="2" xfId="1" applyNumberFormat="1" applyFont="1" applyFill="1" applyBorder="1" applyAlignment="1">
      <alignment horizontal="center"/>
    </xf>
    <xf numFmtId="165" fontId="7" fillId="34" borderId="2" xfId="1" applyNumberFormat="1" applyFont="1" applyFill="1" applyBorder="1" applyAlignment="1">
      <alignment horizontal="center"/>
    </xf>
    <xf numFmtId="14" fontId="7" fillId="34" borderId="2" xfId="1" applyNumberFormat="1" applyFont="1" applyFill="1" applyBorder="1" applyAlignment="1">
      <alignment horizontal="center"/>
    </xf>
    <xf numFmtId="0" fontId="1" fillId="34" borderId="5" xfId="0" applyFont="1" applyFill="1" applyBorder="1" applyAlignment="1">
      <alignment horizontal="left"/>
    </xf>
    <xf numFmtId="0" fontId="9" fillId="34" borderId="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1" fillId="34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2" fontId="1" fillId="34" borderId="6" xfId="0" applyNumberFormat="1" applyFont="1" applyFill="1" applyBorder="1" applyAlignment="1">
      <alignment horizontal="right"/>
    </xf>
    <xf numFmtId="0" fontId="1" fillId="34" borderId="8" xfId="0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166" fontId="9" fillId="34" borderId="5" xfId="0" applyNumberFormat="1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34" borderId="0" xfId="1" applyFont="1" applyFill="1" applyAlignment="1">
      <alignment horizontal="center"/>
    </xf>
    <xf numFmtId="0" fontId="1" fillId="34" borderId="9" xfId="1" applyFont="1" applyFill="1" applyBorder="1" applyAlignment="1">
      <alignment horizontal="center"/>
    </xf>
    <xf numFmtId="0" fontId="1" fillId="34" borderId="1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4"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FF99FF"/>
      <color rgb="FFCC66FF"/>
      <color rgb="FF00FFFF"/>
      <color rgb="FFA2067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e.mamnerick/Downloads/Pagto%20Conselho%202020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e.mamnerick/OneDrive%20-%20CONSELHO%20DE%20ARQUITETURA%20E%20URBANISMO%20DO%20BRASIL/MEU%20DRIVE/2021%20a%202023%20-%20Gest&#227;o%20Catherine/Processo/Pagto%20Conselh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DALBERTO"/>
      <sheetName val="ADRIANA"/>
      <sheetName val="AILTON"/>
      <sheetName val="ALAN - CEP"/>
      <sheetName val=" ALEX - CEP"/>
      <sheetName val="ANA CRISTINA"/>
      <sheetName val="ANA LUCIA"/>
      <sheetName val="ANDRE GONÇALVES"/>
      <sheetName val="ANDRE AVEZUM"/>
      <sheetName val="ANDRE BLANCO - COA"/>
      <sheetName val="ANDRESSA"/>
      <sheetName val="ANGELA ARRUDA-CPFI"/>
      <sheetName val="ANGELA GOLIN - CF"/>
      <sheetName val="ANITA-CED"/>
      <sheetName val="BRENO"/>
      <sheetName val="CARLOS PALLADINI-CEP"/>
      <sheetName val=" CARLOS PUPO - CF"/>
      <sheetName val="CARLOS SPINHARDI"/>
      <sheetName val="CAROLINA"/>
      <sheetName val="CASSIA-CED"/>
      <sheetName val="CATHERINE-CEP"/>
      <sheetName val="CICERO"/>
      <sheetName val="CLAUDIO CAMPOS-CEP"/>
      <sheetName val="CLAUDIO Z. BURIGO-CED"/>
      <sheetName val="CONSUELO"/>
      <sheetName val="DANIELA SUTTI"/>
      <sheetName val="DANIELA PEREZ"/>
      <sheetName val="DANUSA"/>
      <sheetName val="DELCIMAR"/>
      <sheetName val="DENISE-CED"/>
      <sheetName val="DILENE-CEP"/>
      <sheetName val="EDSON ELITO-CPFI"/>
      <sheetName val="EDUARDO TRANI"/>
      <sheetName val="ELEUSINA"/>
      <sheetName val="ENIO"/>
      <sheetName val="EURICO"/>
      <sheetName val="FABIANO"/>
      <sheetName val="FABIO MUZETTI"/>
      <sheetName val="FABIO MARIZ"/>
      <sheetName val="FERNANDA-CPFI"/>
      <sheetName val="FERNANDO-CEF"/>
      <sheetName val="FLAVIA"/>
      <sheetName val="FLAVIO-CEF"/>
      <sheetName val="GIANFRANCO"/>
      <sheetName val="GUILHERME-CF"/>
      <sheetName val="JEANE"/>
      <sheetName val="JOSÉ LANCHOTI"/>
      <sheetName val="JOSE MARQUES"/>
      <sheetName val="JOSE GERALDINE"/>
      <sheetName val="KATIA"/>
      <sheetName val="LAURA"/>
      <sheetName val="LEDA"/>
      <sheetName val="LEILA"/>
      <sheetName val="LIANA"/>
      <sheetName val="LIZETE"/>
      <sheetName val="LUA-CEP"/>
      <sheetName val=" LUIZ CORTEZ - CEP"/>
      <sheetName val="LUIZ DE PAULA-CED"/>
      <sheetName val="LUIZ SIENA"/>
      <sheetName val="MARCELO BARRACHI - CF"/>
      <sheetName val="MARCELO CONSIGLIO"/>
      <sheetName val="MARCIA-CED"/>
      <sheetName val="MARCO-CPFI"/>
      <sheetName val="MARCOS CARTUM -CED"/>
      <sheetName val="MARIA ALICE-CPFI"/>
      <sheetName val="MARIA FERNANDA-CEP"/>
      <sheetName val="MARIA RITA-CPFI"/>
      <sheetName val="MARIO"/>
      <sheetName val="MARISE"/>
      <sheetName val="MARTA"/>
      <sheetName val="MARTIN-CEP"/>
      <sheetName val="MAURO CLARO-CEF"/>
      <sheetName val="MAURO FERREIRA"/>
      <sheetName val="MEL- CF"/>
      <sheetName val="MIGUEL-CEF"/>
      <sheetName val="MILTON"/>
      <sheetName val="MIRIAM-CPFI"/>
      <sheetName val="NABIL-COA"/>
      <sheetName val="NANCY-CPFI"/>
      <sheetName val="NATALIA"/>
      <sheetName val="NELSON"/>
      <sheetName val="PATRICIA"/>
      <sheetName val="PAULO DE FALCO"/>
      <sheetName val="PAULO MACHADO"/>
      <sheetName val=" PAULO MANTOVANI -CF"/>
      <sheetName val="POLIANA-CED"/>
      <sheetName val="RAFAEL-CED"/>
      <sheetName val="RAQUEL ROLNIK"/>
      <sheetName val="RAQUEL VIEIRA"/>
      <sheetName val="RENATA"/>
      <sheetName val="RENATO"/>
      <sheetName val="RICARDO"/>
      <sheetName val="ROBERTO CLAUDIO"/>
      <sheetName val="ROBERTO LOEB"/>
      <sheetName val="ROSSELLA-COA"/>
      <sheetName val="RUY-COA"/>
      <sheetName val="SALUA - CF"/>
      <sheetName val="SAMI"/>
      <sheetName val="SARAH-COA"/>
      <sheetName val="SERGIO BALDI"/>
      <sheetName val="SERGIO DE PAULA"/>
      <sheetName val="SILVANA DUDONIS"/>
      <sheetName val="SILVANA SERAFINO - CF"/>
      <sheetName val="SOFIA"/>
      <sheetName val="TERCIA"/>
      <sheetName val="VALDIR"/>
      <sheetName val="VANESSA-CEF"/>
      <sheetName val="VERA SANTANA-CEF"/>
      <sheetName val="VINICIUS-CEF"/>
      <sheetName val="VIOLETA-COA"/>
      <sheetName val="WEBER"/>
    </sheetNames>
    <sheetDataSet>
      <sheetData sheetId="0">
        <row r="2">
          <cell r="A2" t="str">
            <v>ADALBERTO DA SILVA RETTO JUNIOR</v>
          </cell>
          <cell r="D2">
            <v>810</v>
          </cell>
          <cell r="E2">
            <v>922.71</v>
          </cell>
          <cell r="F2">
            <v>810</v>
          </cell>
          <cell r="G2">
            <v>922.71</v>
          </cell>
        </row>
        <row r="3">
          <cell r="A3" t="str">
            <v>ADRIANA BLAY LEVISKY</v>
          </cell>
          <cell r="D3">
            <v>405</v>
          </cell>
          <cell r="E3">
            <v>69.5</v>
          </cell>
          <cell r="F3">
            <v>320</v>
          </cell>
          <cell r="G3">
            <v>0</v>
          </cell>
        </row>
        <row r="4">
          <cell r="A4" t="str">
            <v>AILTON PESSOA DE SIQUEIRA</v>
          </cell>
          <cell r="D4">
            <v>405</v>
          </cell>
          <cell r="E4">
            <v>69.5</v>
          </cell>
          <cell r="F4">
            <v>810</v>
          </cell>
          <cell r="G4">
            <v>72.78</v>
          </cell>
        </row>
        <row r="5">
          <cell r="A5" t="str">
            <v>ALAN SILVA CURY</v>
          </cell>
          <cell r="D5">
            <v>810</v>
          </cell>
          <cell r="E5">
            <v>267.3</v>
          </cell>
          <cell r="F5">
            <v>810</v>
          </cell>
          <cell r="G5">
            <v>267.3</v>
          </cell>
        </row>
        <row r="6">
          <cell r="A6" t="str">
            <v>ALEX MARQUES ROSA</v>
          </cell>
          <cell r="D6">
            <v>810</v>
          </cell>
          <cell r="E6">
            <v>400.32</v>
          </cell>
          <cell r="F6">
            <v>810</v>
          </cell>
          <cell r="G6">
            <v>400.32</v>
          </cell>
        </row>
        <row r="7">
          <cell r="A7" t="str">
            <v>ANA CRISTINA GIERON FONSECA</v>
          </cell>
          <cell r="D7">
            <v>405</v>
          </cell>
          <cell r="E7">
            <v>69.5</v>
          </cell>
          <cell r="F7">
            <v>320</v>
          </cell>
          <cell r="G7">
            <v>0</v>
          </cell>
        </row>
        <row r="8">
          <cell r="A8" t="str">
            <v>ANA LUCIA CERAVOLO</v>
          </cell>
          <cell r="D8">
            <v>810</v>
          </cell>
          <cell r="E8">
            <v>667.62</v>
          </cell>
          <cell r="F8">
            <v>810</v>
          </cell>
          <cell r="G8">
            <v>667.62</v>
          </cell>
        </row>
        <row r="9">
          <cell r="A9" t="str">
            <v>ANDRÉ GONÇALVES DOS RAMOS</v>
          </cell>
          <cell r="D9">
            <v>405</v>
          </cell>
          <cell r="E9">
            <v>69.5</v>
          </cell>
          <cell r="F9">
            <v>320</v>
          </cell>
          <cell r="G9">
            <v>0</v>
          </cell>
        </row>
        <row r="10">
          <cell r="A10" t="str">
            <v>ANDRÉ LUIS AVEZUM</v>
          </cell>
          <cell r="D10">
            <v>810</v>
          </cell>
          <cell r="E10">
            <v>888.29</v>
          </cell>
          <cell r="F10">
            <v>810</v>
          </cell>
          <cell r="G10">
            <v>888.29</v>
          </cell>
        </row>
        <row r="11">
          <cell r="A11" t="str">
            <v>ANDRE LUIS QUEIROZ BLANCO</v>
          </cell>
          <cell r="D11">
            <v>810</v>
          </cell>
          <cell r="E11">
            <v>480.94</v>
          </cell>
          <cell r="F11">
            <v>810</v>
          </cell>
          <cell r="G11">
            <v>480.94</v>
          </cell>
        </row>
        <row r="12">
          <cell r="A12" t="str">
            <v>ANDRESSA RODRIGUEZ HERNANDEZ</v>
          </cell>
          <cell r="D12">
            <v>405</v>
          </cell>
          <cell r="E12">
            <v>69.5</v>
          </cell>
          <cell r="F12">
            <v>320</v>
          </cell>
          <cell r="G12">
            <v>0</v>
          </cell>
        </row>
        <row r="13">
          <cell r="A13" t="str">
            <v>ANGELA DE ARRUDA CAMARGO AMARAL</v>
          </cell>
          <cell r="D13">
            <v>405</v>
          </cell>
          <cell r="E13">
            <v>69.5</v>
          </cell>
          <cell r="F13">
            <v>320</v>
          </cell>
          <cell r="G13">
            <v>0</v>
          </cell>
        </row>
        <row r="14">
          <cell r="A14" t="str">
            <v>ANGELA GOLIN</v>
          </cell>
          <cell r="D14">
            <v>810</v>
          </cell>
          <cell r="E14">
            <v>1009.14</v>
          </cell>
          <cell r="F14">
            <v>810</v>
          </cell>
          <cell r="G14">
            <v>1009.14</v>
          </cell>
        </row>
        <row r="15">
          <cell r="A15" t="str">
            <v>ANITA AFFONSO FERREIRA</v>
          </cell>
          <cell r="D15">
            <v>810</v>
          </cell>
          <cell r="E15">
            <v>267.3</v>
          </cell>
          <cell r="F15">
            <v>810</v>
          </cell>
          <cell r="G15">
            <v>267.3</v>
          </cell>
        </row>
        <row r="16">
          <cell r="A16" t="str">
            <v>BRENO BEREZOVSKY</v>
          </cell>
          <cell r="D16">
            <v>405</v>
          </cell>
          <cell r="E16">
            <v>69.5</v>
          </cell>
          <cell r="F16">
            <v>320</v>
          </cell>
          <cell r="G16">
            <v>0</v>
          </cell>
        </row>
        <row r="17">
          <cell r="A17" t="str">
            <v>CARLOS ALBERTO PALLADINI FILHO</v>
          </cell>
          <cell r="D17">
            <v>810</v>
          </cell>
          <cell r="E17">
            <v>888.29</v>
          </cell>
          <cell r="F17">
            <v>810</v>
          </cell>
          <cell r="G17">
            <v>888.29</v>
          </cell>
        </row>
        <row r="18">
          <cell r="A18" t="str">
            <v>CARLOS ALBERTO SILVEIRA PUPO</v>
          </cell>
          <cell r="D18">
            <v>810</v>
          </cell>
          <cell r="E18">
            <v>295.24</v>
          </cell>
          <cell r="F18">
            <v>810</v>
          </cell>
          <cell r="G18">
            <v>295.24</v>
          </cell>
        </row>
        <row r="19">
          <cell r="A19" t="str">
            <v>CARLOS ANTONIO SPINHARDI</v>
          </cell>
          <cell r="D19">
            <v>810</v>
          </cell>
          <cell r="E19">
            <v>380.86</v>
          </cell>
          <cell r="F19">
            <v>810</v>
          </cell>
          <cell r="G19">
            <v>380.86</v>
          </cell>
        </row>
        <row r="20">
          <cell r="A20" t="str">
            <v>CAROLINA MARGARIDO MOREIRA</v>
          </cell>
          <cell r="D20">
            <v>810</v>
          </cell>
          <cell r="E20">
            <v>888.29</v>
          </cell>
          <cell r="F20">
            <v>810</v>
          </cell>
          <cell r="G20">
            <v>888.29</v>
          </cell>
        </row>
        <row r="21">
          <cell r="A21" t="str">
            <v>CASSIA REGINA CARVALHO DE MAGALDI</v>
          </cell>
          <cell r="D21">
            <v>810</v>
          </cell>
          <cell r="E21">
            <v>221.68</v>
          </cell>
          <cell r="F21">
            <v>810</v>
          </cell>
          <cell r="G21">
            <v>221.68</v>
          </cell>
        </row>
        <row r="22">
          <cell r="A22" t="str">
            <v>CATHERINE OTONDO</v>
          </cell>
          <cell r="D22">
            <v>405</v>
          </cell>
          <cell r="E22">
            <v>69.5</v>
          </cell>
          <cell r="F22">
            <v>320</v>
          </cell>
          <cell r="G22">
            <v>0</v>
          </cell>
        </row>
        <row r="23">
          <cell r="A23" t="str">
            <v>CICERO PEDRO PETRICA</v>
          </cell>
          <cell r="D23">
            <v>810</v>
          </cell>
          <cell r="E23">
            <v>197.38</v>
          </cell>
          <cell r="F23">
            <v>810</v>
          </cell>
          <cell r="G23">
            <v>197.38</v>
          </cell>
        </row>
        <row r="24">
          <cell r="A24" t="str">
            <v>CLAUDIO DE CAMPOS</v>
          </cell>
          <cell r="D24">
            <v>405</v>
          </cell>
          <cell r="E24">
            <v>69.5</v>
          </cell>
          <cell r="F24">
            <v>320</v>
          </cell>
          <cell r="G24">
            <v>0</v>
          </cell>
        </row>
        <row r="25">
          <cell r="A25" t="str">
            <v>CLAUDIO ZARDO BÚRIGO</v>
          </cell>
          <cell r="D25">
            <v>405</v>
          </cell>
          <cell r="E25">
            <v>69.5</v>
          </cell>
          <cell r="F25">
            <v>320</v>
          </cell>
          <cell r="G25">
            <v>0</v>
          </cell>
        </row>
        <row r="26">
          <cell r="A26" t="str">
            <v>CONSUELO AP. GONÇALVES GALLEGO</v>
          </cell>
          <cell r="D26">
            <v>810</v>
          </cell>
          <cell r="E26">
            <v>108.42</v>
          </cell>
          <cell r="F26">
            <v>810</v>
          </cell>
          <cell r="G26">
            <v>108.42</v>
          </cell>
        </row>
        <row r="27">
          <cell r="A27" t="str">
            <v>DANIELA DA CAMARA SUTTI</v>
          </cell>
          <cell r="D27">
            <v>810</v>
          </cell>
          <cell r="E27">
            <v>207.11</v>
          </cell>
          <cell r="F27">
            <v>810</v>
          </cell>
          <cell r="G27">
            <v>207.11</v>
          </cell>
        </row>
        <row r="28">
          <cell r="A28" t="str">
            <v>DANIELA PEREZ NADER ANDRÉO</v>
          </cell>
          <cell r="F28">
            <v>810</v>
          </cell>
          <cell r="G28">
            <v>1101.04</v>
          </cell>
        </row>
        <row r="29">
          <cell r="A29" t="str">
            <v>DANUSA TEODORO SAMPAIO</v>
          </cell>
          <cell r="D29">
            <v>810</v>
          </cell>
          <cell r="E29">
            <v>888.29</v>
          </cell>
          <cell r="F29">
            <v>810</v>
          </cell>
          <cell r="G29">
            <v>888.29</v>
          </cell>
        </row>
        <row r="30">
          <cell r="A30" t="str">
            <v>DELCIMAR MARQUES TEODOZIO</v>
          </cell>
          <cell r="D30">
            <v>810</v>
          </cell>
          <cell r="E30">
            <v>1231.54</v>
          </cell>
          <cell r="F30">
            <v>810</v>
          </cell>
          <cell r="G30">
            <v>1231.54</v>
          </cell>
        </row>
        <row r="31">
          <cell r="A31" t="str">
            <v>DENIS ROBERTO CASTRO PEREZ</v>
          </cell>
          <cell r="D31">
            <v>810</v>
          </cell>
          <cell r="E31">
            <v>267.3</v>
          </cell>
          <cell r="F31">
            <v>810</v>
          </cell>
          <cell r="G31">
            <v>267.3</v>
          </cell>
        </row>
        <row r="32">
          <cell r="A32" t="str">
            <v>DENISE ANTONUCCI</v>
          </cell>
          <cell r="D32">
            <v>405</v>
          </cell>
          <cell r="E32">
            <v>69.5</v>
          </cell>
          <cell r="F32">
            <v>320</v>
          </cell>
          <cell r="G32">
            <v>0</v>
          </cell>
        </row>
        <row r="33">
          <cell r="A33" t="str">
            <v>DILENE ZAPAROLI</v>
          </cell>
          <cell r="D33">
            <v>810</v>
          </cell>
          <cell r="E33">
            <v>309.8</v>
          </cell>
          <cell r="F33">
            <v>810</v>
          </cell>
          <cell r="G33">
            <v>309.8</v>
          </cell>
        </row>
        <row r="34">
          <cell r="A34" t="str">
            <v>EDSON JORGE ELITO</v>
          </cell>
          <cell r="D34">
            <v>405</v>
          </cell>
          <cell r="E34">
            <v>69.5</v>
          </cell>
          <cell r="F34">
            <v>320</v>
          </cell>
          <cell r="G34">
            <v>0</v>
          </cell>
        </row>
        <row r="35">
          <cell r="A35" t="str">
            <v>EDUARDO TRANI</v>
          </cell>
          <cell r="D35">
            <v>405</v>
          </cell>
          <cell r="E35">
            <v>69.5</v>
          </cell>
          <cell r="F35">
            <v>320</v>
          </cell>
          <cell r="G35">
            <v>0</v>
          </cell>
        </row>
        <row r="36">
          <cell r="A36" t="str">
            <v>ELEUSINA LAVOR HOLANDA</v>
          </cell>
          <cell r="D36">
            <v>810</v>
          </cell>
          <cell r="E36">
            <v>267.3</v>
          </cell>
          <cell r="F36">
            <v>810</v>
          </cell>
          <cell r="G36">
            <v>267.3</v>
          </cell>
        </row>
        <row r="37">
          <cell r="A37" t="str">
            <v>ENIO MORO JUNIOR</v>
          </cell>
          <cell r="D37">
            <v>405</v>
          </cell>
          <cell r="E37">
            <v>69.5</v>
          </cell>
          <cell r="F37">
            <v>320</v>
          </cell>
          <cell r="G37">
            <v>0</v>
          </cell>
        </row>
        <row r="38">
          <cell r="A38" t="str">
            <v>EURICO PIZÃO NETO</v>
          </cell>
          <cell r="D38">
            <v>405</v>
          </cell>
          <cell r="E38">
            <v>69.5</v>
          </cell>
          <cell r="F38">
            <v>320</v>
          </cell>
          <cell r="G38">
            <v>0</v>
          </cell>
        </row>
        <row r="39">
          <cell r="A39" t="str">
            <v>FABIANO PUGLIA MORENO MARIN</v>
          </cell>
          <cell r="D39">
            <v>810</v>
          </cell>
          <cell r="E39">
            <v>286.92</v>
          </cell>
          <cell r="F39">
            <v>810</v>
          </cell>
          <cell r="G39">
            <v>286.92</v>
          </cell>
        </row>
        <row r="40">
          <cell r="A40" t="str">
            <v>FABIO DE ALMEIDA MUZETTI</v>
          </cell>
          <cell r="D40">
            <v>810</v>
          </cell>
          <cell r="E40">
            <v>267.3</v>
          </cell>
          <cell r="F40">
            <v>810</v>
          </cell>
          <cell r="G40">
            <v>267.3</v>
          </cell>
        </row>
        <row r="41">
          <cell r="A41" t="str">
            <v>FABIO MARIZ GONÇALVES</v>
          </cell>
          <cell r="D41">
            <v>405</v>
          </cell>
          <cell r="E41">
            <v>69.5</v>
          </cell>
          <cell r="F41">
            <v>320</v>
          </cell>
          <cell r="G41">
            <v>0</v>
          </cell>
        </row>
        <row r="42">
          <cell r="A42" t="str">
            <v>FERNANDA MENEGARI QUERIDO</v>
          </cell>
          <cell r="D42">
            <v>810</v>
          </cell>
          <cell r="E42">
            <v>888.29</v>
          </cell>
          <cell r="F42">
            <v>810</v>
          </cell>
          <cell r="G42">
            <v>888.29</v>
          </cell>
        </row>
        <row r="43">
          <cell r="A43" t="str">
            <v>FERNANDO DE MELLO FRANCO</v>
          </cell>
          <cell r="D43">
            <v>405</v>
          </cell>
          <cell r="E43">
            <v>69.5</v>
          </cell>
          <cell r="F43">
            <v>320</v>
          </cell>
          <cell r="G43">
            <v>0</v>
          </cell>
        </row>
        <row r="44">
          <cell r="A44" t="str">
            <v>FLAVIA REGINA DE LACERDA ABREU</v>
          </cell>
          <cell r="D44">
            <v>405</v>
          </cell>
          <cell r="E44">
            <v>69.5</v>
          </cell>
          <cell r="F44">
            <v>810</v>
          </cell>
          <cell r="G44">
            <v>221.68</v>
          </cell>
        </row>
        <row r="45">
          <cell r="A45" t="str">
            <v>FLAVIO MARCONDES</v>
          </cell>
          <cell r="D45">
            <v>405</v>
          </cell>
          <cell r="E45">
            <v>69.5</v>
          </cell>
          <cell r="F45">
            <v>320</v>
          </cell>
          <cell r="G45">
            <v>0</v>
          </cell>
        </row>
        <row r="46">
          <cell r="A46" t="str">
            <v>GIANFRANCO VANNUCCHI</v>
          </cell>
          <cell r="D46">
            <v>405</v>
          </cell>
          <cell r="E46">
            <v>69.5</v>
          </cell>
          <cell r="F46">
            <v>320</v>
          </cell>
          <cell r="G46">
            <v>0</v>
          </cell>
        </row>
        <row r="47">
          <cell r="A47" t="str">
            <v>GUILHERME CARPINTEIRO DE CARVALHO</v>
          </cell>
          <cell r="D47">
            <v>405</v>
          </cell>
          <cell r="E47">
            <v>69.5</v>
          </cell>
          <cell r="F47">
            <v>320</v>
          </cell>
          <cell r="G47">
            <v>0</v>
          </cell>
        </row>
        <row r="48">
          <cell r="A48" t="str">
            <v>JEANE AP. ROMBI DE GODOY ROSIN</v>
          </cell>
          <cell r="D48">
            <v>810</v>
          </cell>
          <cell r="E48">
            <v>1406.68</v>
          </cell>
          <cell r="F48">
            <v>810</v>
          </cell>
          <cell r="G48">
            <v>1406.68</v>
          </cell>
        </row>
        <row r="49">
          <cell r="A49" t="str">
            <v>JOSE ANTONIO LANCHOTI</v>
          </cell>
          <cell r="D49">
            <v>810</v>
          </cell>
          <cell r="E49">
            <v>950.7</v>
          </cell>
          <cell r="F49">
            <v>810</v>
          </cell>
          <cell r="G49">
            <v>950.7</v>
          </cell>
        </row>
        <row r="50">
          <cell r="A50" t="str">
            <v>JOSE MARQUES CARRICO</v>
          </cell>
          <cell r="D50">
            <v>810</v>
          </cell>
          <cell r="E50">
            <v>221.68</v>
          </cell>
          <cell r="F50">
            <v>810</v>
          </cell>
          <cell r="G50">
            <v>221.68</v>
          </cell>
        </row>
        <row r="51">
          <cell r="A51" t="str">
            <v>JOSE ROBERTO GERALDINE JUNIOR</v>
          </cell>
          <cell r="D51">
            <v>810</v>
          </cell>
          <cell r="E51">
            <v>888.29</v>
          </cell>
          <cell r="F51">
            <v>810</v>
          </cell>
          <cell r="G51">
            <v>888.29</v>
          </cell>
        </row>
        <row r="52">
          <cell r="A52" t="str">
            <v>KATIA PICLUM VERSOSA</v>
          </cell>
          <cell r="D52">
            <v>810</v>
          </cell>
          <cell r="E52">
            <v>275.22000000000003</v>
          </cell>
          <cell r="F52">
            <v>810</v>
          </cell>
          <cell r="G52">
            <v>275.22000000000003</v>
          </cell>
        </row>
        <row r="53">
          <cell r="A53" t="str">
            <v>LAURA LUCIA VIEIRA CENEVIVA</v>
          </cell>
          <cell r="F53">
            <v>320</v>
          </cell>
          <cell r="G53">
            <v>0</v>
          </cell>
        </row>
        <row r="54">
          <cell r="A54" t="str">
            <v>LEDA MARIA LAMANNA FERRAZ ROSA VAN BODEGRAVEN</v>
          </cell>
          <cell r="D54">
            <v>405</v>
          </cell>
          <cell r="E54">
            <v>69.5</v>
          </cell>
          <cell r="F54">
            <v>320</v>
          </cell>
          <cell r="G54">
            <v>0</v>
          </cell>
        </row>
        <row r="55">
          <cell r="A55" t="str">
            <v>LEILA REGINA DIEGOLI</v>
          </cell>
          <cell r="D55">
            <v>810</v>
          </cell>
          <cell r="E55">
            <v>221.68</v>
          </cell>
          <cell r="F55">
            <v>810</v>
          </cell>
          <cell r="G55">
            <v>221.68</v>
          </cell>
        </row>
        <row r="56">
          <cell r="A56" t="str">
            <v>LIANA PAULA PEREZ DE OLIVEIRA</v>
          </cell>
          <cell r="F56">
            <v>320</v>
          </cell>
          <cell r="G56">
            <v>0</v>
          </cell>
        </row>
        <row r="57">
          <cell r="A57" t="str">
            <v>LIZETE MARIA RUBANO</v>
          </cell>
          <cell r="F57">
            <v>320</v>
          </cell>
          <cell r="G57">
            <v>0</v>
          </cell>
        </row>
        <row r="58">
          <cell r="A58" t="str">
            <v>LUA NITSCHE</v>
          </cell>
          <cell r="D58">
            <v>405</v>
          </cell>
          <cell r="E58">
            <v>69.5</v>
          </cell>
          <cell r="F58">
            <v>320</v>
          </cell>
          <cell r="G58">
            <v>0</v>
          </cell>
        </row>
        <row r="59">
          <cell r="A59" t="str">
            <v>LUIZ ANTONIO CORTEZ FERREIRA</v>
          </cell>
          <cell r="D59">
            <v>405</v>
          </cell>
          <cell r="E59">
            <v>69.5</v>
          </cell>
          <cell r="F59">
            <v>810</v>
          </cell>
          <cell r="G59">
            <v>286.92</v>
          </cell>
        </row>
        <row r="60">
          <cell r="A60" t="str">
            <v>LUIZ ANTONIO DE PAULA NUNES</v>
          </cell>
          <cell r="D60">
            <v>810</v>
          </cell>
          <cell r="E60">
            <v>344.03</v>
          </cell>
          <cell r="F60">
            <v>810</v>
          </cell>
          <cell r="G60">
            <v>344.03</v>
          </cell>
        </row>
        <row r="61">
          <cell r="A61" t="str">
            <v>LUIZ EDUARDO SIENA MEDEIROS</v>
          </cell>
          <cell r="D61">
            <v>810</v>
          </cell>
          <cell r="E61">
            <v>888.29</v>
          </cell>
          <cell r="F61">
            <v>810</v>
          </cell>
          <cell r="G61">
            <v>888.29</v>
          </cell>
        </row>
        <row r="62">
          <cell r="A62" t="str">
            <v>MARCELO CONSIGLIO BARBOSA</v>
          </cell>
          <cell r="D62">
            <v>405</v>
          </cell>
          <cell r="E62">
            <v>69.5</v>
          </cell>
          <cell r="F62">
            <v>320</v>
          </cell>
          <cell r="G62">
            <v>0</v>
          </cell>
        </row>
        <row r="63">
          <cell r="A63" t="str">
            <v>MARCELO MARTINS BARRACHI</v>
          </cell>
          <cell r="D63">
            <v>810</v>
          </cell>
          <cell r="E63">
            <v>1151.48</v>
          </cell>
          <cell r="F63">
            <v>810</v>
          </cell>
          <cell r="G63">
            <v>1151.48</v>
          </cell>
        </row>
        <row r="64">
          <cell r="A64" t="str">
            <v>MARCIA HELENA SOUZA DA SILVA</v>
          </cell>
          <cell r="D64">
            <v>810</v>
          </cell>
          <cell r="E64">
            <v>888.29</v>
          </cell>
          <cell r="F64">
            <v>810</v>
          </cell>
          <cell r="G64">
            <v>888.29</v>
          </cell>
        </row>
        <row r="65">
          <cell r="A65" t="str">
            <v>MARCO ANTONIO TEIXEIRA DA SILVA</v>
          </cell>
          <cell r="D65">
            <v>405</v>
          </cell>
          <cell r="E65">
            <v>69.5</v>
          </cell>
          <cell r="F65">
            <v>320</v>
          </cell>
          <cell r="G65">
            <v>0</v>
          </cell>
        </row>
        <row r="66">
          <cell r="A66" t="str">
            <v>MARCOS CARTUM</v>
          </cell>
          <cell r="D66">
            <v>405</v>
          </cell>
          <cell r="E66">
            <v>69.5</v>
          </cell>
          <cell r="F66">
            <v>320</v>
          </cell>
          <cell r="G66">
            <v>0</v>
          </cell>
        </row>
        <row r="67">
          <cell r="A67" t="str">
            <v>MARIA ALICE GAIOTTO</v>
          </cell>
          <cell r="D67">
            <v>810</v>
          </cell>
          <cell r="E67">
            <v>378.08</v>
          </cell>
          <cell r="F67">
            <v>810</v>
          </cell>
          <cell r="G67">
            <v>378.08</v>
          </cell>
        </row>
        <row r="68">
          <cell r="A68" t="str">
            <v>MARIA FERNANDA AVILA DE SOUSA DA SILVEIRA</v>
          </cell>
          <cell r="D68">
            <v>405</v>
          </cell>
          <cell r="E68">
            <v>69.5</v>
          </cell>
          <cell r="F68">
            <v>320</v>
          </cell>
          <cell r="G68">
            <v>0</v>
          </cell>
        </row>
        <row r="69">
          <cell r="A69" t="str">
            <v>MARIA RITA SILVEIRA DE PAULA AMOROSO</v>
          </cell>
          <cell r="D69">
            <v>810</v>
          </cell>
          <cell r="E69">
            <v>267.3</v>
          </cell>
          <cell r="F69">
            <v>810</v>
          </cell>
          <cell r="G69">
            <v>267.3</v>
          </cell>
        </row>
        <row r="70">
          <cell r="A70" t="str">
            <v>MARIO WILSON PEDREIRA REALI</v>
          </cell>
          <cell r="D70">
            <v>405</v>
          </cell>
          <cell r="E70">
            <v>69.5</v>
          </cell>
          <cell r="F70">
            <v>320</v>
          </cell>
          <cell r="G70">
            <v>0</v>
          </cell>
        </row>
        <row r="71">
          <cell r="A71" t="str">
            <v>MARISE CESPEDES TAVOLARO</v>
          </cell>
          <cell r="D71">
            <v>810</v>
          </cell>
          <cell r="E71">
            <v>221.68</v>
          </cell>
          <cell r="F71">
            <v>810</v>
          </cell>
          <cell r="G71">
            <v>221.68</v>
          </cell>
        </row>
        <row r="72">
          <cell r="A72" t="str">
            <v>MARTA MARIA LAGRECA DE SALES</v>
          </cell>
          <cell r="D72">
            <v>405</v>
          </cell>
          <cell r="E72">
            <v>69.5</v>
          </cell>
          <cell r="F72">
            <v>320</v>
          </cell>
          <cell r="G72">
            <v>0</v>
          </cell>
        </row>
        <row r="73">
          <cell r="A73" t="str">
            <v>MARTIN GONZALO CORULLON</v>
          </cell>
          <cell r="D73">
            <v>405</v>
          </cell>
          <cell r="E73">
            <v>69.5</v>
          </cell>
          <cell r="F73">
            <v>320</v>
          </cell>
          <cell r="G73">
            <v>0</v>
          </cell>
        </row>
        <row r="74">
          <cell r="A74" t="str">
            <v>MAURO CLARO</v>
          </cell>
          <cell r="D74">
            <v>405</v>
          </cell>
          <cell r="E74">
            <v>69.5</v>
          </cell>
          <cell r="F74">
            <v>320</v>
          </cell>
          <cell r="G74">
            <v>0</v>
          </cell>
        </row>
        <row r="75">
          <cell r="A75" t="str">
            <v>MAURO FERREIRA</v>
          </cell>
          <cell r="D75">
            <v>810</v>
          </cell>
          <cell r="E75">
            <v>1120.53</v>
          </cell>
          <cell r="F75">
            <v>810</v>
          </cell>
          <cell r="G75">
            <v>1120.53</v>
          </cell>
        </row>
        <row r="76">
          <cell r="A76" t="str">
            <v>MEL GATTI DE GODOY PEREIRA</v>
          </cell>
          <cell r="D76">
            <v>810</v>
          </cell>
          <cell r="E76">
            <v>267.3</v>
          </cell>
          <cell r="F76">
            <v>810</v>
          </cell>
          <cell r="G76">
            <v>267.3</v>
          </cell>
        </row>
        <row r="77">
          <cell r="A77" t="str">
            <v>MIGUEL ANTONIO BUZZAR</v>
          </cell>
          <cell r="D77">
            <v>810</v>
          </cell>
          <cell r="E77">
            <v>667.62</v>
          </cell>
          <cell r="F77">
            <v>810</v>
          </cell>
          <cell r="G77">
            <v>667.62</v>
          </cell>
        </row>
        <row r="78">
          <cell r="A78" t="str">
            <v>MILTON LIEBENTRITT DE ALMEIDA BRAGA</v>
          </cell>
          <cell r="D78">
            <v>405</v>
          </cell>
          <cell r="E78">
            <v>69.5</v>
          </cell>
          <cell r="F78">
            <v>320</v>
          </cell>
          <cell r="G78">
            <v>0</v>
          </cell>
        </row>
        <row r="79">
          <cell r="A79" t="str">
            <v>MIRIAM ROUX AZEVEDO ADDOR</v>
          </cell>
          <cell r="D79">
            <v>405</v>
          </cell>
          <cell r="E79">
            <v>69.5</v>
          </cell>
          <cell r="F79">
            <v>320</v>
          </cell>
          <cell r="G79">
            <v>0</v>
          </cell>
        </row>
        <row r="80">
          <cell r="A80" t="str">
            <v>NABIL GEORGES BONDUKI</v>
          </cell>
          <cell r="D80">
            <v>405</v>
          </cell>
          <cell r="E80">
            <v>69.5</v>
          </cell>
          <cell r="F80">
            <v>320</v>
          </cell>
          <cell r="G80">
            <v>0</v>
          </cell>
        </row>
        <row r="81">
          <cell r="A81" t="str">
            <v>NANCY LARANJEIRA TAVARES DE CAMARGO</v>
          </cell>
          <cell r="D81">
            <v>810</v>
          </cell>
          <cell r="E81">
            <v>207.11</v>
          </cell>
          <cell r="F81">
            <v>810</v>
          </cell>
          <cell r="G81">
            <v>207.11</v>
          </cell>
        </row>
        <row r="82">
          <cell r="A82" t="str">
            <v>NATÁLIA COSTA MARTIN</v>
          </cell>
          <cell r="D82">
            <v>810</v>
          </cell>
          <cell r="E82">
            <v>286.92</v>
          </cell>
          <cell r="F82">
            <v>810</v>
          </cell>
          <cell r="G82">
            <v>286.92</v>
          </cell>
        </row>
        <row r="83">
          <cell r="A83" t="str">
            <v>NELSON GONÇALVES DE LIMA JUNIOR</v>
          </cell>
          <cell r="D83">
            <v>810</v>
          </cell>
          <cell r="E83">
            <v>221.68</v>
          </cell>
          <cell r="F83">
            <v>810</v>
          </cell>
          <cell r="G83">
            <v>221.68</v>
          </cell>
        </row>
        <row r="84">
          <cell r="A84" t="str">
            <v>PATRICIA ROBALO GROKE</v>
          </cell>
          <cell r="D84">
            <v>810</v>
          </cell>
          <cell r="E84">
            <v>221.68</v>
          </cell>
          <cell r="F84">
            <v>810</v>
          </cell>
          <cell r="G84">
            <v>221.68</v>
          </cell>
        </row>
        <row r="85">
          <cell r="A85" t="str">
            <v>PAULO DE FALCO EPIFANI</v>
          </cell>
          <cell r="D85">
            <v>405</v>
          </cell>
          <cell r="E85">
            <v>69.5</v>
          </cell>
          <cell r="F85">
            <v>320</v>
          </cell>
          <cell r="G85">
            <v>0</v>
          </cell>
        </row>
        <row r="86">
          <cell r="A86" t="str">
            <v>PAULO MACHADO LISBOA FILHO</v>
          </cell>
          <cell r="D86">
            <v>405</v>
          </cell>
          <cell r="E86">
            <v>69.5</v>
          </cell>
          <cell r="F86">
            <v>320</v>
          </cell>
          <cell r="G86">
            <v>0</v>
          </cell>
        </row>
        <row r="87">
          <cell r="A87" t="str">
            <v>PAULO MARCIO FILOMENO MANTOVANI</v>
          </cell>
          <cell r="D87">
            <v>810</v>
          </cell>
          <cell r="E87">
            <v>353.06</v>
          </cell>
          <cell r="F87">
            <v>810</v>
          </cell>
          <cell r="G87">
            <v>353.06</v>
          </cell>
        </row>
        <row r="88">
          <cell r="A88" t="str">
            <v>POLIANA RISSO SILVA UEDA</v>
          </cell>
          <cell r="D88">
            <v>810</v>
          </cell>
          <cell r="E88">
            <v>1437.26</v>
          </cell>
          <cell r="F88">
            <v>810</v>
          </cell>
          <cell r="G88">
            <v>1437.26</v>
          </cell>
        </row>
        <row r="89">
          <cell r="A89" t="str">
            <v>RAFAEL PAULO AMBROSIO</v>
          </cell>
          <cell r="D89">
            <v>810</v>
          </cell>
          <cell r="E89">
            <v>221.68</v>
          </cell>
          <cell r="F89">
            <v>810</v>
          </cell>
          <cell r="G89">
            <v>221.68</v>
          </cell>
        </row>
        <row r="90">
          <cell r="A90" t="str">
            <v>RAQUEL ROLNIK</v>
          </cell>
          <cell r="D90">
            <v>405</v>
          </cell>
          <cell r="E90">
            <v>69.5</v>
          </cell>
          <cell r="F90">
            <v>320</v>
          </cell>
          <cell r="G90">
            <v>0</v>
          </cell>
        </row>
        <row r="91">
          <cell r="A91" t="str">
            <v>RAQUEL VIEIRA FEITOZA</v>
          </cell>
          <cell r="D91">
            <v>810</v>
          </cell>
          <cell r="E91">
            <v>1373.32</v>
          </cell>
          <cell r="F91">
            <v>810</v>
          </cell>
          <cell r="G91">
            <v>1373.32</v>
          </cell>
        </row>
        <row r="92">
          <cell r="A92" t="str">
            <v>RENATA ALVES SUNEGA</v>
          </cell>
          <cell r="D92">
            <v>810</v>
          </cell>
          <cell r="E92">
            <v>267.3</v>
          </cell>
          <cell r="F92">
            <v>810</v>
          </cell>
          <cell r="G92">
            <v>267.3</v>
          </cell>
        </row>
        <row r="93">
          <cell r="A93" t="str">
            <v>RENATO MATTI MALKI</v>
          </cell>
          <cell r="D93">
            <v>405</v>
          </cell>
          <cell r="E93">
            <v>69.5</v>
          </cell>
          <cell r="F93">
            <v>320</v>
          </cell>
          <cell r="G93">
            <v>0</v>
          </cell>
        </row>
        <row r="94">
          <cell r="A94" t="str">
            <v>RICARDO AGUILLAR DA SILVA</v>
          </cell>
          <cell r="D94">
            <v>405</v>
          </cell>
          <cell r="E94">
            <v>69.5</v>
          </cell>
          <cell r="F94">
            <v>810</v>
          </cell>
          <cell r="G94">
            <v>53.04</v>
          </cell>
        </row>
        <row r="95">
          <cell r="A95" t="str">
            <v>ROBERTO CLAUDIO DOS SANTOS AFLALO FILHO</v>
          </cell>
          <cell r="F95">
            <v>320</v>
          </cell>
          <cell r="G95">
            <v>0</v>
          </cell>
        </row>
        <row r="96">
          <cell r="A96" t="str">
            <v>ROBERTO LOEB</v>
          </cell>
          <cell r="F96">
            <v>320</v>
          </cell>
          <cell r="G96">
            <v>0</v>
          </cell>
        </row>
        <row r="97">
          <cell r="A97" t="str">
            <v>ROSSELLA ROSSETTO</v>
          </cell>
          <cell r="D97">
            <v>405</v>
          </cell>
          <cell r="E97">
            <v>69.5</v>
          </cell>
          <cell r="F97">
            <v>320</v>
          </cell>
          <cell r="G97">
            <v>0</v>
          </cell>
        </row>
        <row r="98">
          <cell r="A98" t="str">
            <v>RUY DOS SANTOS PINTO JUNIOR</v>
          </cell>
          <cell r="D98">
            <v>810</v>
          </cell>
          <cell r="E98">
            <v>862.8</v>
          </cell>
          <cell r="F98">
            <v>810</v>
          </cell>
          <cell r="G98">
            <v>862.8</v>
          </cell>
        </row>
        <row r="99">
          <cell r="A99" t="str">
            <v>SALUA KAIRUZ MANOEL</v>
          </cell>
          <cell r="D99">
            <v>810</v>
          </cell>
          <cell r="E99">
            <v>758.94</v>
          </cell>
          <cell r="F99">
            <v>810</v>
          </cell>
          <cell r="G99">
            <v>758.94</v>
          </cell>
        </row>
        <row r="100">
          <cell r="A100" t="str">
            <v>SAMI BUSSAB</v>
          </cell>
          <cell r="D100">
            <v>405</v>
          </cell>
          <cell r="E100">
            <v>69.5</v>
          </cell>
          <cell r="F100">
            <v>320</v>
          </cell>
          <cell r="G100">
            <v>0</v>
          </cell>
        </row>
        <row r="101">
          <cell r="A101" t="str">
            <v>SARAH FELDMAN</v>
          </cell>
          <cell r="D101">
            <v>405</v>
          </cell>
          <cell r="E101">
            <v>69.5</v>
          </cell>
          <cell r="F101">
            <v>320</v>
          </cell>
          <cell r="G101">
            <v>0</v>
          </cell>
        </row>
        <row r="102">
          <cell r="A102" t="str">
            <v>SERGIO BALDI</v>
          </cell>
          <cell r="D102">
            <v>810</v>
          </cell>
          <cell r="E102">
            <v>306.44</v>
          </cell>
          <cell r="F102">
            <v>810</v>
          </cell>
          <cell r="G102">
            <v>306.44</v>
          </cell>
        </row>
        <row r="103">
          <cell r="A103" t="str">
            <v>SERGIO DE PAULA LEITE SAMPAIO</v>
          </cell>
          <cell r="D103">
            <v>405</v>
          </cell>
          <cell r="E103">
            <v>69.5</v>
          </cell>
          <cell r="F103">
            <v>320</v>
          </cell>
          <cell r="G103">
            <v>0</v>
          </cell>
        </row>
        <row r="104">
          <cell r="A104" t="str">
            <v>SILVANA DUDONIS VITORELO LIZUKA</v>
          </cell>
          <cell r="D104">
            <v>810</v>
          </cell>
          <cell r="E104">
            <v>286.92</v>
          </cell>
          <cell r="F104">
            <v>810</v>
          </cell>
          <cell r="G104">
            <v>286.92</v>
          </cell>
        </row>
        <row r="105">
          <cell r="A105" t="str">
            <v>SILVANA SERAFINO CAMBIAGHI</v>
          </cell>
          <cell r="D105">
            <v>405</v>
          </cell>
          <cell r="E105">
            <v>69.5</v>
          </cell>
          <cell r="F105">
            <v>320</v>
          </cell>
          <cell r="G105">
            <v>0</v>
          </cell>
        </row>
        <row r="106">
          <cell r="A106" t="str">
            <v>SOFIA PUPPIN RONTANI</v>
          </cell>
          <cell r="D106">
            <v>810</v>
          </cell>
          <cell r="E106">
            <v>480.94</v>
          </cell>
          <cell r="F106">
            <v>810</v>
          </cell>
          <cell r="G106">
            <v>480.94</v>
          </cell>
        </row>
        <row r="107">
          <cell r="A107" t="str">
            <v>TERCIA ALMEIDA DE OLIVEIRA</v>
          </cell>
          <cell r="D107">
            <v>810</v>
          </cell>
          <cell r="E107">
            <v>888.29</v>
          </cell>
          <cell r="F107">
            <v>810</v>
          </cell>
          <cell r="G107">
            <v>888.29</v>
          </cell>
        </row>
        <row r="108">
          <cell r="A108" t="str">
            <v>VALDIR BERGAMINI</v>
          </cell>
          <cell r="D108">
            <v>810</v>
          </cell>
          <cell r="E108">
            <v>1041.22</v>
          </cell>
          <cell r="F108">
            <v>810</v>
          </cell>
          <cell r="G108">
            <v>1041.22</v>
          </cell>
        </row>
        <row r="109">
          <cell r="A109" t="str">
            <v>VANESSA GAYEGO BELLO FIGUEIREDO</v>
          </cell>
          <cell r="D109">
            <v>810</v>
          </cell>
          <cell r="E109">
            <v>267.3</v>
          </cell>
          <cell r="F109">
            <v>810</v>
          </cell>
          <cell r="G109">
            <v>267.3</v>
          </cell>
        </row>
        <row r="110">
          <cell r="A110" t="str">
            <v>VERA SANTANA LUZ</v>
          </cell>
          <cell r="D110">
            <v>405</v>
          </cell>
          <cell r="E110">
            <v>69.5</v>
          </cell>
          <cell r="F110">
            <v>320</v>
          </cell>
          <cell r="G110">
            <v>0</v>
          </cell>
        </row>
        <row r="111">
          <cell r="A111" t="str">
            <v>VINICIUS HERNANDES DE ANDRADE</v>
          </cell>
          <cell r="D111">
            <v>405</v>
          </cell>
          <cell r="E111">
            <v>69.5</v>
          </cell>
          <cell r="F111">
            <v>320</v>
          </cell>
          <cell r="G111">
            <v>0</v>
          </cell>
        </row>
        <row r="112">
          <cell r="A112" t="str">
            <v>VIOLETA SALDANHA KUBRUSLY</v>
          </cell>
          <cell r="D112">
            <v>405</v>
          </cell>
          <cell r="E112">
            <v>69.5</v>
          </cell>
          <cell r="F112">
            <v>320</v>
          </cell>
          <cell r="G112">
            <v>0</v>
          </cell>
        </row>
        <row r="113">
          <cell r="A113" t="str">
            <v>WEBER SUTTI</v>
          </cell>
          <cell r="D113">
            <v>405</v>
          </cell>
          <cell r="E113">
            <v>69.5</v>
          </cell>
          <cell r="F113">
            <v>320</v>
          </cell>
          <cell r="G1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DALBERTO"/>
      <sheetName val="ADRIANA"/>
      <sheetName val="AILTON"/>
      <sheetName val="ALAN - CEP"/>
      <sheetName val=" ALEX - CEP"/>
      <sheetName val="ANA CRISTINA"/>
      <sheetName val="ANA LUCIA"/>
      <sheetName val="ANDRE GONÇALVES"/>
      <sheetName val="ANDRE AVEZUM"/>
      <sheetName val="ANDRE BLANCO - COA"/>
      <sheetName val="ANDRESSA"/>
      <sheetName val="ANGELA ARRUDA-CPFI"/>
      <sheetName val="ANGELA GOLIN - CF"/>
      <sheetName val="ANITA-CED"/>
      <sheetName val="BRENO"/>
      <sheetName val="CARLOS PALLADINI-CEP"/>
      <sheetName val=" CARLOS PUPO - CF"/>
      <sheetName val="CARLOS SPINHARDI"/>
      <sheetName val="CAROLINA"/>
      <sheetName val="CASSIA-CED"/>
      <sheetName val="CATHERINE-CEP"/>
      <sheetName val="CICERO"/>
      <sheetName val="CLAUDIO CAMPOS-CEP"/>
      <sheetName val="CLAUDIO Z. BURIGO-CED"/>
      <sheetName val="CONSUELO"/>
      <sheetName val="DANIELA SUTTI"/>
      <sheetName val="DANIELA PEREZ"/>
      <sheetName val="DANUSA"/>
      <sheetName val="DELCIMAR"/>
      <sheetName val="DENISE-CED"/>
      <sheetName val="DILENE-CEP"/>
      <sheetName val="EDSON ELITO-CPFI"/>
      <sheetName val="EDUARDO TRANI"/>
      <sheetName val="ELEUSINA"/>
      <sheetName val="ENIO"/>
      <sheetName val="EURICO"/>
      <sheetName val="FABIANO"/>
      <sheetName val="FABIO MUZETTI"/>
      <sheetName val="FABIO MARIZ"/>
      <sheetName val="FERNANDA-CPFI"/>
      <sheetName val="FERNANDO-CEF"/>
      <sheetName val="FLAVIA"/>
      <sheetName val="FLAVIO-CEF"/>
      <sheetName val="GIANFRANCO"/>
      <sheetName val="GUILHERME-CF"/>
      <sheetName val="JEANE"/>
      <sheetName val="JOSÉ LANCHOTI"/>
      <sheetName val="JOSE MARQUES"/>
      <sheetName val="JOSE GERALDINE"/>
      <sheetName val="KATIA"/>
      <sheetName val="LAURA"/>
      <sheetName val="LEDA"/>
      <sheetName val="LEILA"/>
      <sheetName val="LIANA"/>
      <sheetName val="LIZETE"/>
      <sheetName val="LUA-CEP"/>
      <sheetName val=" LUIZ CORTEZ - CEP"/>
      <sheetName val="LUIZ DE PAULA-CED"/>
      <sheetName val="LUIZ SIENA"/>
      <sheetName val="MARCELO BARRACHI - CF"/>
      <sheetName val="MARCELO CONSIGLIO"/>
      <sheetName val="MARCIA-CED"/>
      <sheetName val="MARCO-CPFI"/>
      <sheetName val="MARCOS CARTUM -CED"/>
      <sheetName val="MARIA ALICE-CPFI"/>
      <sheetName val="MARIA FERNANDA-CEP"/>
      <sheetName val="MARIA RITA-CPFI"/>
      <sheetName val="MARIO"/>
      <sheetName val="MARISE"/>
      <sheetName val="MARTA"/>
      <sheetName val="MARTIN-CEP"/>
      <sheetName val="MAURO CLARO-CEF"/>
      <sheetName val="MAURO FERREIRA"/>
      <sheetName val="MEL- CF"/>
      <sheetName val="MIGUEL-CEF"/>
      <sheetName val="MILTON"/>
      <sheetName val="MIRIAM-CPFI"/>
      <sheetName val="NABIL-COA"/>
      <sheetName val="NANCY-CPFI"/>
      <sheetName val="NATALIA"/>
      <sheetName val="NELSON"/>
      <sheetName val="PATRICIA"/>
      <sheetName val="PAULO DE FALCO"/>
      <sheetName val="PAULO MACHADO"/>
      <sheetName val=" PAULO MANTOVANI -CF"/>
      <sheetName val="POLIANA-CED"/>
      <sheetName val="RAFAEL-CED"/>
      <sheetName val="RAQUEL ROLNIK"/>
      <sheetName val="RAQUEL VIEIRA"/>
      <sheetName val="RENATA"/>
      <sheetName val="RENATO"/>
      <sheetName val="RICARDO"/>
      <sheetName val="ROBERTO CLAUDIO"/>
      <sheetName val="ROBERTO LOEB"/>
      <sheetName val="ROSSELLA-COA"/>
      <sheetName val="RUY-COA"/>
      <sheetName val="SALUA - CF"/>
      <sheetName val="SAMI"/>
      <sheetName val="SARAH-COA"/>
      <sheetName val="SERGIO BALDI"/>
      <sheetName val="SERGIO DE PAULA"/>
      <sheetName val="SILVANA DUDONIS"/>
      <sheetName val="SILVANA SERAFINO - CF"/>
      <sheetName val="SOFIA"/>
      <sheetName val="TERCIA"/>
      <sheetName val="VALDIR"/>
      <sheetName val="VANESSA-CEF"/>
      <sheetName val="VERA SANTANA-CEF"/>
      <sheetName val="VINICIUS-CEF"/>
      <sheetName val="VIOLETA-COA"/>
      <sheetName val="WEBER"/>
    </sheetNames>
    <sheetDataSet>
      <sheetData sheetId="0">
        <row r="2">
          <cell r="A2" t="str">
            <v>ADALBERTO DA SILVA RETTO JUNIOR</v>
          </cell>
          <cell r="B2">
            <v>0</v>
          </cell>
          <cell r="C2">
            <v>0</v>
          </cell>
          <cell r="D2">
            <v>810</v>
          </cell>
          <cell r="E2">
            <v>922.71</v>
          </cell>
          <cell r="F2">
            <v>810</v>
          </cell>
          <cell r="G2">
            <v>922.71</v>
          </cell>
        </row>
        <row r="3">
          <cell r="A3" t="str">
            <v>ADRIANA BLAY LEVISKY</v>
          </cell>
          <cell r="B3">
            <v>0</v>
          </cell>
          <cell r="C3">
            <v>0</v>
          </cell>
          <cell r="D3">
            <v>405</v>
          </cell>
          <cell r="E3">
            <v>69.5</v>
          </cell>
          <cell r="F3">
            <v>320</v>
          </cell>
          <cell r="G3">
            <v>0</v>
          </cell>
        </row>
        <row r="4">
          <cell r="A4" t="str">
            <v>AILTON PESSOA DE SIQUEIRA</v>
          </cell>
          <cell r="B4">
            <v>0</v>
          </cell>
          <cell r="C4">
            <v>0</v>
          </cell>
          <cell r="D4">
            <v>405</v>
          </cell>
          <cell r="E4">
            <v>69.5</v>
          </cell>
          <cell r="F4">
            <v>810</v>
          </cell>
          <cell r="G4">
            <v>72.78</v>
          </cell>
        </row>
        <row r="5">
          <cell r="A5" t="str">
            <v>ALAN SILVA CURY</v>
          </cell>
          <cell r="B5">
            <v>0</v>
          </cell>
          <cell r="C5">
            <v>0</v>
          </cell>
          <cell r="D5">
            <v>810</v>
          </cell>
          <cell r="E5">
            <v>267.3</v>
          </cell>
          <cell r="F5">
            <v>810</v>
          </cell>
          <cell r="G5">
            <v>267.3</v>
          </cell>
        </row>
        <row r="6">
          <cell r="A6" t="str">
            <v>ALEX MARQUES ROSA</v>
          </cell>
          <cell r="B6">
            <v>0</v>
          </cell>
          <cell r="C6">
            <v>0</v>
          </cell>
          <cell r="D6">
            <v>810</v>
          </cell>
          <cell r="E6">
            <v>400.32</v>
          </cell>
          <cell r="F6">
            <v>810</v>
          </cell>
          <cell r="G6">
            <v>400.32</v>
          </cell>
        </row>
        <row r="7">
          <cell r="A7" t="str">
            <v>ANA CRISTINA GIERON FONSECA</v>
          </cell>
          <cell r="B7">
            <v>0</v>
          </cell>
          <cell r="C7">
            <v>0</v>
          </cell>
          <cell r="D7">
            <v>405</v>
          </cell>
          <cell r="E7">
            <v>69.5</v>
          </cell>
          <cell r="F7">
            <v>320</v>
          </cell>
          <cell r="G7">
            <v>0</v>
          </cell>
        </row>
        <row r="8">
          <cell r="A8" t="str">
            <v>ANA LUCIA CERAVOLO</v>
          </cell>
          <cell r="B8">
            <v>0</v>
          </cell>
          <cell r="C8">
            <v>0</v>
          </cell>
          <cell r="D8">
            <v>810</v>
          </cell>
          <cell r="E8">
            <v>667.62</v>
          </cell>
          <cell r="F8">
            <v>810</v>
          </cell>
          <cell r="G8">
            <v>667.62</v>
          </cell>
        </row>
        <row r="9">
          <cell r="A9" t="str">
            <v>ANDRÉ GONÇALVES DOS RAMOS</v>
          </cell>
          <cell r="B9">
            <v>0</v>
          </cell>
          <cell r="C9">
            <v>0</v>
          </cell>
          <cell r="D9">
            <v>405</v>
          </cell>
          <cell r="E9">
            <v>69.5</v>
          </cell>
          <cell r="F9">
            <v>320</v>
          </cell>
          <cell r="G9">
            <v>0</v>
          </cell>
        </row>
        <row r="10">
          <cell r="A10" t="str">
            <v>ANDRÉ LUIS AVEZUM</v>
          </cell>
          <cell r="B10">
            <v>0</v>
          </cell>
          <cell r="C10">
            <v>0</v>
          </cell>
          <cell r="D10">
            <v>810</v>
          </cell>
          <cell r="E10">
            <v>888.29</v>
          </cell>
          <cell r="F10">
            <v>810</v>
          </cell>
          <cell r="G10">
            <v>888.29</v>
          </cell>
        </row>
        <row r="11">
          <cell r="A11" t="str">
            <v>ANDRE LUIS QUEIROZ BLANCO</v>
          </cell>
          <cell r="B11">
            <v>0</v>
          </cell>
          <cell r="C11">
            <v>0</v>
          </cell>
          <cell r="D11">
            <v>810</v>
          </cell>
          <cell r="E11">
            <v>480.94</v>
          </cell>
          <cell r="F11">
            <v>810</v>
          </cell>
          <cell r="G11">
            <v>480.94</v>
          </cell>
        </row>
        <row r="12">
          <cell r="A12" t="str">
            <v>ANDRESSA RODRIGUEZ HERNANDEZ</v>
          </cell>
          <cell r="B12">
            <v>0</v>
          </cell>
          <cell r="C12">
            <v>0</v>
          </cell>
          <cell r="D12">
            <v>405</v>
          </cell>
          <cell r="E12">
            <v>69.5</v>
          </cell>
          <cell r="F12">
            <v>320</v>
          </cell>
          <cell r="G12">
            <v>0</v>
          </cell>
        </row>
        <row r="13">
          <cell r="A13" t="str">
            <v>ANGELA DE ARRUDA CAMARGO AMARAL</v>
          </cell>
          <cell r="B13">
            <v>0</v>
          </cell>
          <cell r="C13">
            <v>0</v>
          </cell>
          <cell r="D13">
            <v>405</v>
          </cell>
          <cell r="E13">
            <v>69.5</v>
          </cell>
          <cell r="F13">
            <v>320</v>
          </cell>
          <cell r="G13">
            <v>0</v>
          </cell>
        </row>
        <row r="14">
          <cell r="A14" t="str">
            <v>ANGELA GOLIN</v>
          </cell>
          <cell r="B14">
            <v>0</v>
          </cell>
          <cell r="C14">
            <v>0</v>
          </cell>
          <cell r="D14">
            <v>810</v>
          </cell>
          <cell r="E14">
            <v>1009.14</v>
          </cell>
          <cell r="F14">
            <v>810</v>
          </cell>
          <cell r="G14">
            <v>1009.14</v>
          </cell>
        </row>
        <row r="15">
          <cell r="A15" t="str">
            <v>ANITA AFFONSO FERREIRA</v>
          </cell>
          <cell r="B15">
            <v>0</v>
          </cell>
          <cell r="C15">
            <v>0</v>
          </cell>
          <cell r="D15">
            <v>810</v>
          </cell>
          <cell r="E15">
            <v>267.3</v>
          </cell>
          <cell r="F15">
            <v>810</v>
          </cell>
          <cell r="G15">
            <v>267.3</v>
          </cell>
        </row>
        <row r="16">
          <cell r="A16" t="str">
            <v>BRENO BEREZOVSKY</v>
          </cell>
          <cell r="B16">
            <v>0</v>
          </cell>
          <cell r="C16">
            <v>0</v>
          </cell>
          <cell r="D16">
            <v>405</v>
          </cell>
          <cell r="E16">
            <v>69.5</v>
          </cell>
          <cell r="F16">
            <v>320</v>
          </cell>
          <cell r="G16">
            <v>0</v>
          </cell>
        </row>
        <row r="17">
          <cell r="A17" t="str">
            <v>CARLOS ALBERTO PALLADINI FILHO</v>
          </cell>
          <cell r="B17">
            <v>0</v>
          </cell>
          <cell r="C17">
            <v>0</v>
          </cell>
          <cell r="D17">
            <v>810</v>
          </cell>
          <cell r="E17">
            <v>888.29</v>
          </cell>
          <cell r="F17">
            <v>810</v>
          </cell>
          <cell r="G17">
            <v>888.29</v>
          </cell>
        </row>
        <row r="18">
          <cell r="A18" t="str">
            <v>CARLOS ALBERTO SILVEIRA PUPO</v>
          </cell>
          <cell r="B18">
            <v>0</v>
          </cell>
          <cell r="C18">
            <v>0</v>
          </cell>
          <cell r="D18">
            <v>810</v>
          </cell>
          <cell r="E18">
            <v>295.24</v>
          </cell>
          <cell r="F18">
            <v>810</v>
          </cell>
          <cell r="G18">
            <v>295.24</v>
          </cell>
        </row>
        <row r="19">
          <cell r="A19" t="str">
            <v>CARLOS ANTONIO SPINHARDI</v>
          </cell>
          <cell r="B19">
            <v>0</v>
          </cell>
          <cell r="C19">
            <v>0</v>
          </cell>
          <cell r="D19">
            <v>810</v>
          </cell>
          <cell r="E19">
            <v>380.86</v>
          </cell>
          <cell r="F19">
            <v>810</v>
          </cell>
          <cell r="G19">
            <v>380.86</v>
          </cell>
        </row>
        <row r="20">
          <cell r="A20" t="str">
            <v>CAROLINA MARGARIDO MOREIRA</v>
          </cell>
          <cell r="B20">
            <v>0</v>
          </cell>
          <cell r="C20">
            <v>0</v>
          </cell>
          <cell r="D20">
            <v>810</v>
          </cell>
          <cell r="E20">
            <v>888.29</v>
          </cell>
          <cell r="F20">
            <v>810</v>
          </cell>
          <cell r="G20">
            <v>888.29</v>
          </cell>
        </row>
        <row r="21">
          <cell r="A21" t="str">
            <v>CASSIA REGINA CARVALHO DE MAGALDI</v>
          </cell>
          <cell r="B21">
            <v>0</v>
          </cell>
          <cell r="C21">
            <v>0</v>
          </cell>
          <cell r="D21">
            <v>810</v>
          </cell>
          <cell r="E21">
            <v>221.68</v>
          </cell>
          <cell r="F21">
            <v>810</v>
          </cell>
          <cell r="G21">
            <v>221.68</v>
          </cell>
        </row>
        <row r="22">
          <cell r="A22" t="str">
            <v>CATHERINE OTONDO</v>
          </cell>
          <cell r="B22">
            <v>0</v>
          </cell>
          <cell r="C22">
            <v>0</v>
          </cell>
          <cell r="D22">
            <v>405</v>
          </cell>
          <cell r="E22">
            <v>69.5</v>
          </cell>
          <cell r="F22">
            <v>320</v>
          </cell>
          <cell r="G22">
            <v>0</v>
          </cell>
        </row>
        <row r="23">
          <cell r="A23" t="str">
            <v>CICERO PEDRO PETRICA</v>
          </cell>
          <cell r="B23">
            <v>0</v>
          </cell>
          <cell r="C23">
            <v>0</v>
          </cell>
          <cell r="D23">
            <v>810</v>
          </cell>
          <cell r="E23">
            <v>197.38</v>
          </cell>
          <cell r="F23">
            <v>810</v>
          </cell>
          <cell r="G23">
            <v>197.38</v>
          </cell>
        </row>
        <row r="24">
          <cell r="A24" t="str">
            <v>CLAUDIO DE CAMPOS</v>
          </cell>
          <cell r="B24">
            <v>0</v>
          </cell>
          <cell r="C24">
            <v>0</v>
          </cell>
          <cell r="D24">
            <v>405</v>
          </cell>
          <cell r="E24">
            <v>69.5</v>
          </cell>
          <cell r="F24">
            <v>320</v>
          </cell>
          <cell r="G24">
            <v>0</v>
          </cell>
        </row>
        <row r="25">
          <cell r="A25" t="str">
            <v>CLAUDIO ZARDO BÚRIGO</v>
          </cell>
          <cell r="B25">
            <v>0</v>
          </cell>
          <cell r="C25">
            <v>0</v>
          </cell>
          <cell r="D25">
            <v>405</v>
          </cell>
          <cell r="E25">
            <v>69.5</v>
          </cell>
          <cell r="F25">
            <v>320</v>
          </cell>
          <cell r="G25">
            <v>0</v>
          </cell>
        </row>
        <row r="26">
          <cell r="A26" t="str">
            <v>CONSUELO AP. GONÇALVES GALLEGO</v>
          </cell>
          <cell r="B26">
            <v>0</v>
          </cell>
          <cell r="C26">
            <v>0</v>
          </cell>
          <cell r="D26">
            <v>810</v>
          </cell>
          <cell r="E26">
            <v>108.42</v>
          </cell>
          <cell r="F26">
            <v>810</v>
          </cell>
          <cell r="G26">
            <v>108.42</v>
          </cell>
        </row>
        <row r="27">
          <cell r="A27" t="str">
            <v>DANIELA DA CAMARA SUTTI</v>
          </cell>
          <cell r="B27">
            <v>0</v>
          </cell>
          <cell r="C27">
            <v>0</v>
          </cell>
          <cell r="D27">
            <v>810</v>
          </cell>
          <cell r="E27">
            <v>207.11</v>
          </cell>
          <cell r="F27">
            <v>810</v>
          </cell>
          <cell r="G27">
            <v>207.11</v>
          </cell>
        </row>
        <row r="28">
          <cell r="A28" t="str">
            <v>DANIELA PEREZ NADER ANDRÉO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810</v>
          </cell>
          <cell r="G28">
            <v>1101.04</v>
          </cell>
        </row>
        <row r="29">
          <cell r="A29" t="str">
            <v>DANUSA TEODORO SAMPAIO</v>
          </cell>
          <cell r="B29">
            <v>0</v>
          </cell>
          <cell r="C29">
            <v>0</v>
          </cell>
          <cell r="D29">
            <v>810</v>
          </cell>
          <cell r="E29">
            <v>888.29</v>
          </cell>
          <cell r="F29">
            <v>810</v>
          </cell>
          <cell r="G29">
            <v>888.29</v>
          </cell>
        </row>
        <row r="30">
          <cell r="A30" t="str">
            <v>DELCIMAR MARQUES TEODOZIO</v>
          </cell>
          <cell r="B30">
            <v>0</v>
          </cell>
          <cell r="C30">
            <v>0</v>
          </cell>
          <cell r="D30">
            <v>810</v>
          </cell>
          <cell r="E30">
            <v>1231.54</v>
          </cell>
          <cell r="F30">
            <v>810</v>
          </cell>
          <cell r="G30">
            <v>1231.54</v>
          </cell>
        </row>
        <row r="31">
          <cell r="A31" t="str">
            <v>DENIS ROBERTO CASTRO PEREZ</v>
          </cell>
          <cell r="B31">
            <v>0</v>
          </cell>
          <cell r="C31">
            <v>0</v>
          </cell>
          <cell r="D31">
            <v>810</v>
          </cell>
          <cell r="E31">
            <v>267.3</v>
          </cell>
          <cell r="F31">
            <v>810</v>
          </cell>
          <cell r="G31">
            <v>267.3</v>
          </cell>
        </row>
        <row r="32">
          <cell r="A32" t="str">
            <v>DENISE ANTONUCCI</v>
          </cell>
          <cell r="B32">
            <v>0</v>
          </cell>
          <cell r="C32">
            <v>0</v>
          </cell>
          <cell r="D32">
            <v>405</v>
          </cell>
          <cell r="E32">
            <v>69.5</v>
          </cell>
          <cell r="F32">
            <v>320</v>
          </cell>
          <cell r="G32">
            <v>0</v>
          </cell>
        </row>
        <row r="33">
          <cell r="A33" t="str">
            <v>DILENE ZAPAROLI</v>
          </cell>
          <cell r="B33">
            <v>0</v>
          </cell>
          <cell r="C33">
            <v>0</v>
          </cell>
          <cell r="D33">
            <v>810</v>
          </cell>
          <cell r="E33">
            <v>309.8</v>
          </cell>
          <cell r="F33">
            <v>810</v>
          </cell>
          <cell r="G33">
            <v>309.8</v>
          </cell>
        </row>
        <row r="34">
          <cell r="A34" t="str">
            <v>EDSON JORGE ELITO</v>
          </cell>
          <cell r="B34">
            <v>0</v>
          </cell>
          <cell r="C34">
            <v>0</v>
          </cell>
          <cell r="D34">
            <v>405</v>
          </cell>
          <cell r="E34">
            <v>69.5</v>
          </cell>
          <cell r="F34">
            <v>320</v>
          </cell>
          <cell r="G34">
            <v>0</v>
          </cell>
        </row>
        <row r="35">
          <cell r="A35" t="str">
            <v>EDUARDO TRANI</v>
          </cell>
          <cell r="B35">
            <v>0</v>
          </cell>
          <cell r="C35">
            <v>0</v>
          </cell>
          <cell r="D35">
            <v>405</v>
          </cell>
          <cell r="E35">
            <v>69.5</v>
          </cell>
          <cell r="F35">
            <v>320</v>
          </cell>
          <cell r="G35">
            <v>0</v>
          </cell>
        </row>
        <row r="36">
          <cell r="A36" t="str">
            <v>ELEUSINA LAVOR HOLANDA</v>
          </cell>
          <cell r="B36">
            <v>0</v>
          </cell>
          <cell r="C36">
            <v>0</v>
          </cell>
          <cell r="D36">
            <v>810</v>
          </cell>
          <cell r="E36">
            <v>267.3</v>
          </cell>
          <cell r="F36">
            <v>810</v>
          </cell>
          <cell r="G36">
            <v>267.3</v>
          </cell>
        </row>
        <row r="37">
          <cell r="A37" t="str">
            <v>ENIO MORO JUNIOR</v>
          </cell>
          <cell r="B37">
            <v>0</v>
          </cell>
          <cell r="C37">
            <v>0</v>
          </cell>
          <cell r="D37">
            <v>405</v>
          </cell>
          <cell r="E37">
            <v>69.5</v>
          </cell>
          <cell r="F37">
            <v>320</v>
          </cell>
          <cell r="G37">
            <v>0</v>
          </cell>
        </row>
        <row r="38">
          <cell r="A38" t="str">
            <v>EURICO PIZÃO NETO</v>
          </cell>
          <cell r="B38">
            <v>0</v>
          </cell>
          <cell r="C38">
            <v>0</v>
          </cell>
          <cell r="D38">
            <v>405</v>
          </cell>
          <cell r="E38">
            <v>69.5</v>
          </cell>
          <cell r="F38">
            <v>320</v>
          </cell>
          <cell r="G38">
            <v>0</v>
          </cell>
        </row>
        <row r="39">
          <cell r="A39" t="str">
            <v>FABIANO PUGLIA MORENO MARIN</v>
          </cell>
          <cell r="B39">
            <v>0</v>
          </cell>
          <cell r="C39">
            <v>0</v>
          </cell>
          <cell r="D39">
            <v>810</v>
          </cell>
          <cell r="E39">
            <v>286.92</v>
          </cell>
          <cell r="F39">
            <v>810</v>
          </cell>
          <cell r="G39">
            <v>286.92</v>
          </cell>
        </row>
        <row r="40">
          <cell r="A40" t="str">
            <v>FABIO DE ALMEIDA MUZETTI</v>
          </cell>
          <cell r="B40">
            <v>0</v>
          </cell>
          <cell r="C40">
            <v>0</v>
          </cell>
          <cell r="D40">
            <v>810</v>
          </cell>
          <cell r="E40">
            <v>267.3</v>
          </cell>
          <cell r="F40">
            <v>810</v>
          </cell>
          <cell r="G40">
            <v>267.3</v>
          </cell>
        </row>
        <row r="41">
          <cell r="A41" t="str">
            <v>FABIO MARIZ GONÇALVES</v>
          </cell>
          <cell r="B41">
            <v>0</v>
          </cell>
          <cell r="C41">
            <v>0</v>
          </cell>
          <cell r="D41">
            <v>405</v>
          </cell>
          <cell r="E41">
            <v>69.5</v>
          </cell>
          <cell r="F41">
            <v>320</v>
          </cell>
          <cell r="G41">
            <v>0</v>
          </cell>
        </row>
        <row r="42">
          <cell r="A42" t="str">
            <v>FERNANDA MENEGARI QUERIDO</v>
          </cell>
          <cell r="B42">
            <v>0</v>
          </cell>
          <cell r="C42">
            <v>0</v>
          </cell>
          <cell r="D42">
            <v>810</v>
          </cell>
          <cell r="E42">
            <v>888.29</v>
          </cell>
          <cell r="F42">
            <v>810</v>
          </cell>
          <cell r="G42">
            <v>888.29</v>
          </cell>
        </row>
        <row r="43">
          <cell r="A43" t="str">
            <v>FERNANDO DE MELLO FRANCO</v>
          </cell>
          <cell r="B43">
            <v>0</v>
          </cell>
          <cell r="C43">
            <v>0</v>
          </cell>
          <cell r="D43">
            <v>405</v>
          </cell>
          <cell r="E43">
            <v>69.5</v>
          </cell>
          <cell r="F43">
            <v>320</v>
          </cell>
          <cell r="G43">
            <v>0</v>
          </cell>
        </row>
        <row r="44">
          <cell r="A44" t="str">
            <v>FLAVIA REGINA DE LACERDA ABREU</v>
          </cell>
          <cell r="B44">
            <v>0</v>
          </cell>
          <cell r="C44">
            <v>0</v>
          </cell>
          <cell r="D44">
            <v>405</v>
          </cell>
          <cell r="E44">
            <v>69.5</v>
          </cell>
          <cell r="F44">
            <v>810</v>
          </cell>
          <cell r="G44">
            <v>221.68</v>
          </cell>
        </row>
        <row r="45">
          <cell r="A45" t="str">
            <v>FLAVIO MARCONDES</v>
          </cell>
          <cell r="B45">
            <v>0</v>
          </cell>
          <cell r="C45">
            <v>0</v>
          </cell>
          <cell r="D45">
            <v>405</v>
          </cell>
          <cell r="E45">
            <v>69.5</v>
          </cell>
          <cell r="F45">
            <v>320</v>
          </cell>
          <cell r="G45">
            <v>0</v>
          </cell>
        </row>
        <row r="46">
          <cell r="A46" t="str">
            <v>GIANFRANCO VANNUCCHI</v>
          </cell>
          <cell r="B46">
            <v>0</v>
          </cell>
          <cell r="C46">
            <v>0</v>
          </cell>
          <cell r="D46">
            <v>405</v>
          </cell>
          <cell r="E46">
            <v>69.5</v>
          </cell>
          <cell r="F46">
            <v>320</v>
          </cell>
          <cell r="G46">
            <v>0</v>
          </cell>
        </row>
        <row r="47">
          <cell r="A47" t="str">
            <v>GUILHERME CARPINTEIRO DE CARVALHO</v>
          </cell>
          <cell r="B47">
            <v>0</v>
          </cell>
          <cell r="C47">
            <v>0</v>
          </cell>
          <cell r="D47">
            <v>405</v>
          </cell>
          <cell r="E47">
            <v>69.5</v>
          </cell>
          <cell r="F47">
            <v>320</v>
          </cell>
          <cell r="G47">
            <v>0</v>
          </cell>
        </row>
        <row r="48">
          <cell r="A48" t="str">
            <v>JEANE AP. ROMBI DE GODOY ROSIN</v>
          </cell>
          <cell r="B48">
            <v>0</v>
          </cell>
          <cell r="C48">
            <v>0</v>
          </cell>
          <cell r="D48">
            <v>810</v>
          </cell>
          <cell r="E48">
            <v>1406.68</v>
          </cell>
          <cell r="F48">
            <v>810</v>
          </cell>
          <cell r="G48">
            <v>1406.68</v>
          </cell>
        </row>
        <row r="49">
          <cell r="A49" t="str">
            <v>JOSE ANTONIO LANCHOTI</v>
          </cell>
          <cell r="B49">
            <v>0</v>
          </cell>
          <cell r="C49">
            <v>0</v>
          </cell>
          <cell r="D49">
            <v>810</v>
          </cell>
          <cell r="E49">
            <v>950.7</v>
          </cell>
          <cell r="F49">
            <v>810</v>
          </cell>
          <cell r="G49">
            <v>950.7</v>
          </cell>
        </row>
        <row r="50">
          <cell r="A50" t="str">
            <v>JOSE MARQUES CARRICO</v>
          </cell>
          <cell r="B50">
            <v>0</v>
          </cell>
          <cell r="C50">
            <v>0</v>
          </cell>
          <cell r="D50">
            <v>810</v>
          </cell>
          <cell r="E50">
            <v>221.68</v>
          </cell>
          <cell r="F50">
            <v>810</v>
          </cell>
          <cell r="G50">
            <v>221.68</v>
          </cell>
        </row>
        <row r="51">
          <cell r="A51" t="str">
            <v>JOSE ROBERTO GERALDINE JUNIOR</v>
          </cell>
          <cell r="B51">
            <v>0</v>
          </cell>
          <cell r="C51">
            <v>0</v>
          </cell>
          <cell r="D51">
            <v>810</v>
          </cell>
          <cell r="E51">
            <v>888.29</v>
          </cell>
          <cell r="F51">
            <v>810</v>
          </cell>
          <cell r="G51">
            <v>888.29</v>
          </cell>
        </row>
        <row r="52">
          <cell r="A52" t="str">
            <v>KATIA PICLUM VERSOSA</v>
          </cell>
          <cell r="B52">
            <v>0</v>
          </cell>
          <cell r="C52">
            <v>0</v>
          </cell>
          <cell r="D52">
            <v>810</v>
          </cell>
          <cell r="E52">
            <v>275.22000000000003</v>
          </cell>
          <cell r="F52">
            <v>810</v>
          </cell>
          <cell r="G52">
            <v>275.22000000000003</v>
          </cell>
        </row>
        <row r="53">
          <cell r="A53" t="str">
            <v>LAURA LUCIA VIEIRA CENEVIVA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320</v>
          </cell>
          <cell r="G53">
            <v>0</v>
          </cell>
        </row>
        <row r="54">
          <cell r="A54" t="str">
            <v>LEDA MARIA LAMANNA FERRAZ ROSA VAN BODEGRAVEN</v>
          </cell>
          <cell r="B54">
            <v>0</v>
          </cell>
          <cell r="C54">
            <v>0</v>
          </cell>
          <cell r="D54">
            <v>405</v>
          </cell>
          <cell r="E54">
            <v>69.5</v>
          </cell>
          <cell r="F54">
            <v>320</v>
          </cell>
          <cell r="G54">
            <v>0</v>
          </cell>
        </row>
        <row r="55">
          <cell r="A55" t="str">
            <v>LEILA REGINA DIEGOLI</v>
          </cell>
          <cell r="B55">
            <v>0</v>
          </cell>
          <cell r="C55">
            <v>0</v>
          </cell>
          <cell r="D55">
            <v>810</v>
          </cell>
          <cell r="E55">
            <v>221.68</v>
          </cell>
          <cell r="F55">
            <v>810</v>
          </cell>
          <cell r="G55">
            <v>221.68</v>
          </cell>
        </row>
        <row r="56">
          <cell r="A56" t="str">
            <v>LIANA PAULA PEREZ DE OLIVEIRA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320</v>
          </cell>
          <cell r="G56">
            <v>0</v>
          </cell>
        </row>
        <row r="57">
          <cell r="A57" t="str">
            <v>LIZETE MARIA RUBANO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320</v>
          </cell>
          <cell r="G57">
            <v>0</v>
          </cell>
        </row>
        <row r="58">
          <cell r="A58" t="str">
            <v>LUA NITSCHE</v>
          </cell>
          <cell r="B58">
            <v>0</v>
          </cell>
          <cell r="C58">
            <v>0</v>
          </cell>
          <cell r="D58">
            <v>405</v>
          </cell>
          <cell r="E58">
            <v>69.5</v>
          </cell>
          <cell r="F58">
            <v>320</v>
          </cell>
          <cell r="G58">
            <v>0</v>
          </cell>
        </row>
        <row r="59">
          <cell r="A59" t="str">
            <v>LUIZ ANTONIO CORTEZ FERREIRA</v>
          </cell>
          <cell r="B59">
            <v>0</v>
          </cell>
          <cell r="C59">
            <v>0</v>
          </cell>
          <cell r="D59">
            <v>405</v>
          </cell>
          <cell r="E59">
            <v>69.5</v>
          </cell>
          <cell r="F59">
            <v>810</v>
          </cell>
          <cell r="G59">
            <v>286.92</v>
          </cell>
        </row>
        <row r="60">
          <cell r="A60" t="str">
            <v>LUIZ ANTONIO DE PAULA NUNES</v>
          </cell>
          <cell r="B60">
            <v>0</v>
          </cell>
          <cell r="C60">
            <v>0</v>
          </cell>
          <cell r="D60">
            <v>810</v>
          </cell>
          <cell r="E60">
            <v>344.03</v>
          </cell>
          <cell r="F60">
            <v>810</v>
          </cell>
          <cell r="G60">
            <v>344.03</v>
          </cell>
        </row>
        <row r="61">
          <cell r="A61" t="str">
            <v>LUIZ EDUARDO SIENA MEDEIROS</v>
          </cell>
          <cell r="B61">
            <v>0</v>
          </cell>
          <cell r="C61">
            <v>0</v>
          </cell>
          <cell r="D61">
            <v>810</v>
          </cell>
          <cell r="E61">
            <v>888.29</v>
          </cell>
          <cell r="F61">
            <v>810</v>
          </cell>
          <cell r="G61">
            <v>888.29</v>
          </cell>
        </row>
        <row r="62">
          <cell r="A62" t="str">
            <v>MARCELO CONSIGLIO BARBOSA</v>
          </cell>
          <cell r="B62">
            <v>0</v>
          </cell>
          <cell r="C62">
            <v>0</v>
          </cell>
          <cell r="D62">
            <v>405</v>
          </cell>
          <cell r="E62">
            <v>69.5</v>
          </cell>
          <cell r="F62">
            <v>320</v>
          </cell>
          <cell r="G62">
            <v>0</v>
          </cell>
        </row>
        <row r="63">
          <cell r="A63" t="str">
            <v>MARCELO MARTINS BARRACHI</v>
          </cell>
          <cell r="B63">
            <v>0</v>
          </cell>
          <cell r="C63">
            <v>0</v>
          </cell>
          <cell r="D63">
            <v>810</v>
          </cell>
          <cell r="E63">
            <v>1151.48</v>
          </cell>
          <cell r="F63">
            <v>810</v>
          </cell>
          <cell r="G63">
            <v>1151.48</v>
          </cell>
        </row>
        <row r="64">
          <cell r="A64" t="str">
            <v>MARCIA HELENA SOUZA DA SILVA</v>
          </cell>
          <cell r="B64">
            <v>0</v>
          </cell>
          <cell r="C64">
            <v>0</v>
          </cell>
          <cell r="D64">
            <v>810</v>
          </cell>
          <cell r="E64">
            <v>888.29</v>
          </cell>
          <cell r="F64">
            <v>810</v>
          </cell>
          <cell r="G64">
            <v>888.29</v>
          </cell>
        </row>
        <row r="65">
          <cell r="A65" t="str">
            <v>MARCO ANTONIO TEIXEIRA DA SILVA</v>
          </cell>
          <cell r="B65">
            <v>0</v>
          </cell>
          <cell r="C65">
            <v>0</v>
          </cell>
          <cell r="D65">
            <v>405</v>
          </cell>
          <cell r="E65">
            <v>69.5</v>
          </cell>
          <cell r="F65">
            <v>320</v>
          </cell>
          <cell r="G65">
            <v>0</v>
          </cell>
        </row>
        <row r="66">
          <cell r="A66" t="str">
            <v>MARCOS CARTUM</v>
          </cell>
          <cell r="B66">
            <v>0</v>
          </cell>
          <cell r="C66">
            <v>0</v>
          </cell>
          <cell r="D66">
            <v>405</v>
          </cell>
          <cell r="E66">
            <v>69.5</v>
          </cell>
          <cell r="F66">
            <v>320</v>
          </cell>
          <cell r="G66">
            <v>0</v>
          </cell>
        </row>
        <row r="67">
          <cell r="A67" t="str">
            <v>MARIA ALICE GAIOTTO</v>
          </cell>
          <cell r="B67">
            <v>0</v>
          </cell>
          <cell r="C67">
            <v>0</v>
          </cell>
          <cell r="D67">
            <v>810</v>
          </cell>
          <cell r="E67">
            <v>378.08</v>
          </cell>
          <cell r="F67">
            <v>810</v>
          </cell>
          <cell r="G67">
            <v>378.08</v>
          </cell>
        </row>
        <row r="68">
          <cell r="A68" t="str">
            <v>MARIA FERNANDA AVILA DE SOUSA DA SILVEIRA</v>
          </cell>
          <cell r="B68">
            <v>0</v>
          </cell>
          <cell r="C68">
            <v>0</v>
          </cell>
          <cell r="D68">
            <v>405</v>
          </cell>
          <cell r="E68">
            <v>69.5</v>
          </cell>
          <cell r="F68">
            <v>320</v>
          </cell>
          <cell r="G68">
            <v>0</v>
          </cell>
        </row>
        <row r="69">
          <cell r="A69" t="str">
            <v>MARIA RITA SILVEIRA DE PAULA AMOROSO</v>
          </cell>
          <cell r="B69">
            <v>0</v>
          </cell>
          <cell r="C69">
            <v>0</v>
          </cell>
          <cell r="D69">
            <v>810</v>
          </cell>
          <cell r="E69">
            <v>267.3</v>
          </cell>
          <cell r="F69">
            <v>810</v>
          </cell>
          <cell r="G69">
            <v>267.3</v>
          </cell>
        </row>
        <row r="70">
          <cell r="A70" t="str">
            <v>MARIO WILSON PEDREIRA REALI</v>
          </cell>
          <cell r="B70">
            <v>0</v>
          </cell>
          <cell r="C70">
            <v>0</v>
          </cell>
          <cell r="D70">
            <v>405</v>
          </cell>
          <cell r="E70">
            <v>69.5</v>
          </cell>
          <cell r="F70">
            <v>320</v>
          </cell>
          <cell r="G70">
            <v>0</v>
          </cell>
        </row>
        <row r="71">
          <cell r="A71" t="str">
            <v>MARISE CESPEDES TAVOLARO</v>
          </cell>
          <cell r="B71">
            <v>0</v>
          </cell>
          <cell r="C71">
            <v>0</v>
          </cell>
          <cell r="D71">
            <v>810</v>
          </cell>
          <cell r="E71">
            <v>221.68</v>
          </cell>
          <cell r="F71">
            <v>810</v>
          </cell>
          <cell r="G71">
            <v>221.68</v>
          </cell>
        </row>
        <row r="72">
          <cell r="A72" t="str">
            <v>MARTA MARIA LAGRECA DE SALES</v>
          </cell>
          <cell r="B72">
            <v>0</v>
          </cell>
          <cell r="C72">
            <v>0</v>
          </cell>
          <cell r="D72">
            <v>405</v>
          </cell>
          <cell r="E72">
            <v>69.5</v>
          </cell>
          <cell r="F72">
            <v>320</v>
          </cell>
          <cell r="G72">
            <v>0</v>
          </cell>
        </row>
        <row r="73">
          <cell r="A73" t="str">
            <v>MARTIN GONZALO CORULLON</v>
          </cell>
          <cell r="B73">
            <v>0</v>
          </cell>
          <cell r="C73">
            <v>0</v>
          </cell>
          <cell r="D73">
            <v>405</v>
          </cell>
          <cell r="E73">
            <v>69.5</v>
          </cell>
          <cell r="F73">
            <v>320</v>
          </cell>
          <cell r="G73">
            <v>0</v>
          </cell>
        </row>
        <row r="74">
          <cell r="A74" t="str">
            <v>MAURO CLARO</v>
          </cell>
          <cell r="B74">
            <v>0</v>
          </cell>
          <cell r="C74">
            <v>0</v>
          </cell>
          <cell r="D74">
            <v>405</v>
          </cell>
          <cell r="E74">
            <v>69.5</v>
          </cell>
          <cell r="F74">
            <v>320</v>
          </cell>
          <cell r="G74">
            <v>0</v>
          </cell>
        </row>
        <row r="75">
          <cell r="A75" t="str">
            <v>MAURO FERREIRA</v>
          </cell>
          <cell r="B75">
            <v>0</v>
          </cell>
          <cell r="C75">
            <v>0</v>
          </cell>
          <cell r="D75">
            <v>810</v>
          </cell>
          <cell r="E75">
            <v>1120.53</v>
          </cell>
          <cell r="F75">
            <v>810</v>
          </cell>
          <cell r="G75">
            <v>1120.53</v>
          </cell>
        </row>
        <row r="76">
          <cell r="A76" t="str">
            <v>MEL GATTI DE GODOY PEREIRA</v>
          </cell>
          <cell r="B76">
            <v>0</v>
          </cell>
          <cell r="C76">
            <v>0</v>
          </cell>
          <cell r="D76">
            <v>810</v>
          </cell>
          <cell r="E76">
            <v>267.3</v>
          </cell>
          <cell r="F76">
            <v>810</v>
          </cell>
          <cell r="G76">
            <v>267.3</v>
          </cell>
        </row>
        <row r="77">
          <cell r="A77" t="str">
            <v>MIGUEL ANTONIO BUZZAR</v>
          </cell>
          <cell r="B77">
            <v>0</v>
          </cell>
          <cell r="C77">
            <v>0</v>
          </cell>
          <cell r="D77">
            <v>810</v>
          </cell>
          <cell r="E77">
            <v>667.62</v>
          </cell>
          <cell r="F77">
            <v>810</v>
          </cell>
          <cell r="G77">
            <v>667.62</v>
          </cell>
        </row>
        <row r="78">
          <cell r="A78" t="str">
            <v>MILTON LIEBENTRITT DE ALMEIDA BRAGA</v>
          </cell>
          <cell r="B78">
            <v>0</v>
          </cell>
          <cell r="C78">
            <v>0</v>
          </cell>
          <cell r="D78">
            <v>405</v>
          </cell>
          <cell r="E78">
            <v>69.5</v>
          </cell>
          <cell r="F78">
            <v>320</v>
          </cell>
          <cell r="G78">
            <v>0</v>
          </cell>
        </row>
        <row r="79">
          <cell r="A79" t="str">
            <v>MIRIAM ROUX AZEVEDO ADDOR</v>
          </cell>
          <cell r="B79">
            <v>0</v>
          </cell>
          <cell r="C79">
            <v>0</v>
          </cell>
          <cell r="D79">
            <v>405</v>
          </cell>
          <cell r="E79">
            <v>69.5</v>
          </cell>
          <cell r="F79">
            <v>320</v>
          </cell>
          <cell r="G79">
            <v>0</v>
          </cell>
        </row>
        <row r="80">
          <cell r="A80" t="str">
            <v>NABIL GEORGES BONDUKI</v>
          </cell>
          <cell r="B80">
            <v>0</v>
          </cell>
          <cell r="C80">
            <v>0</v>
          </cell>
          <cell r="D80">
            <v>405</v>
          </cell>
          <cell r="E80">
            <v>69.5</v>
          </cell>
          <cell r="F80">
            <v>320</v>
          </cell>
          <cell r="G80">
            <v>0</v>
          </cell>
        </row>
        <row r="81">
          <cell r="A81" t="str">
            <v>NANCY LARANJEIRA TAVARES DE CAMARGO</v>
          </cell>
          <cell r="B81">
            <v>0</v>
          </cell>
          <cell r="C81">
            <v>0</v>
          </cell>
          <cell r="D81">
            <v>810</v>
          </cell>
          <cell r="E81">
            <v>207.11</v>
          </cell>
          <cell r="F81">
            <v>810</v>
          </cell>
          <cell r="G81">
            <v>207.11</v>
          </cell>
        </row>
        <row r="82">
          <cell r="A82" t="str">
            <v>NATÁLIA COSTA MARTIN</v>
          </cell>
          <cell r="B82">
            <v>0</v>
          </cell>
          <cell r="C82">
            <v>0</v>
          </cell>
          <cell r="D82">
            <v>810</v>
          </cell>
          <cell r="E82">
            <v>286.92</v>
          </cell>
          <cell r="F82">
            <v>810</v>
          </cell>
          <cell r="G82">
            <v>286.92</v>
          </cell>
        </row>
        <row r="83">
          <cell r="A83" t="str">
            <v>NELSON GONÇALVES DE LIMA JUNIOR</v>
          </cell>
          <cell r="B83">
            <v>0</v>
          </cell>
          <cell r="C83">
            <v>0</v>
          </cell>
          <cell r="D83">
            <v>810</v>
          </cell>
          <cell r="E83">
            <v>221.68</v>
          </cell>
          <cell r="F83">
            <v>810</v>
          </cell>
          <cell r="G83">
            <v>221.68</v>
          </cell>
        </row>
        <row r="84">
          <cell r="A84" t="str">
            <v>PATRICIA ROBALO GROKE</v>
          </cell>
          <cell r="B84">
            <v>0</v>
          </cell>
          <cell r="C84">
            <v>0</v>
          </cell>
          <cell r="D84">
            <v>810</v>
          </cell>
          <cell r="E84">
            <v>221.68</v>
          </cell>
          <cell r="F84">
            <v>810</v>
          </cell>
          <cell r="G84">
            <v>221.68</v>
          </cell>
        </row>
        <row r="85">
          <cell r="A85" t="str">
            <v>PAULO DE FALCO EPIFANI</v>
          </cell>
          <cell r="B85">
            <v>0</v>
          </cell>
          <cell r="C85">
            <v>0</v>
          </cell>
          <cell r="D85">
            <v>405</v>
          </cell>
          <cell r="E85">
            <v>69.5</v>
          </cell>
          <cell r="F85">
            <v>320</v>
          </cell>
          <cell r="G85">
            <v>0</v>
          </cell>
        </row>
        <row r="86">
          <cell r="A86" t="str">
            <v>PAULO MACHADO LISBOA FILHO</v>
          </cell>
          <cell r="B86">
            <v>0</v>
          </cell>
          <cell r="C86">
            <v>0</v>
          </cell>
          <cell r="D86">
            <v>405</v>
          </cell>
          <cell r="E86">
            <v>69.5</v>
          </cell>
          <cell r="F86">
            <v>320</v>
          </cell>
          <cell r="G86">
            <v>0</v>
          </cell>
        </row>
        <row r="87">
          <cell r="A87" t="str">
            <v>PAULO MARCIO FILOMENO MANTOVANI</v>
          </cell>
          <cell r="B87">
            <v>0</v>
          </cell>
          <cell r="C87">
            <v>0</v>
          </cell>
          <cell r="D87">
            <v>810</v>
          </cell>
          <cell r="E87">
            <v>353.06</v>
          </cell>
          <cell r="F87">
            <v>810</v>
          </cell>
          <cell r="G87">
            <v>353.06</v>
          </cell>
        </row>
        <row r="88">
          <cell r="A88" t="str">
            <v>POLIANA RISSO SILVA UEDA</v>
          </cell>
          <cell r="B88">
            <v>0</v>
          </cell>
          <cell r="C88">
            <v>0</v>
          </cell>
          <cell r="D88">
            <v>810</v>
          </cell>
          <cell r="E88">
            <v>1437.26</v>
          </cell>
          <cell r="F88">
            <v>810</v>
          </cell>
          <cell r="G88">
            <v>1437.26</v>
          </cell>
        </row>
        <row r="89">
          <cell r="A89" t="str">
            <v>RAFAEL PAULO AMBROSIO</v>
          </cell>
          <cell r="B89">
            <v>0</v>
          </cell>
          <cell r="C89">
            <v>0</v>
          </cell>
          <cell r="D89">
            <v>810</v>
          </cell>
          <cell r="E89">
            <v>221.68</v>
          </cell>
          <cell r="F89">
            <v>810</v>
          </cell>
          <cell r="G89">
            <v>221.68</v>
          </cell>
        </row>
        <row r="90">
          <cell r="A90" t="str">
            <v>RAQUEL ROLNIK</v>
          </cell>
          <cell r="B90">
            <v>0</v>
          </cell>
          <cell r="C90">
            <v>0</v>
          </cell>
          <cell r="D90">
            <v>405</v>
          </cell>
          <cell r="E90">
            <v>69.5</v>
          </cell>
          <cell r="F90">
            <v>320</v>
          </cell>
          <cell r="G90">
            <v>0</v>
          </cell>
        </row>
        <row r="91">
          <cell r="A91" t="str">
            <v>RAQUEL VIEIRA FEITOZA</v>
          </cell>
          <cell r="B91">
            <v>0</v>
          </cell>
          <cell r="C91">
            <v>0</v>
          </cell>
          <cell r="D91">
            <v>810</v>
          </cell>
          <cell r="E91">
            <v>1373.32</v>
          </cell>
          <cell r="F91">
            <v>810</v>
          </cell>
          <cell r="G91">
            <v>1373.32</v>
          </cell>
        </row>
        <row r="92">
          <cell r="A92" t="str">
            <v>RENATA ALVES SUNEGA</v>
          </cell>
          <cell r="B92">
            <v>0</v>
          </cell>
          <cell r="C92">
            <v>0</v>
          </cell>
          <cell r="D92">
            <v>810</v>
          </cell>
          <cell r="E92">
            <v>267.3</v>
          </cell>
          <cell r="F92">
            <v>810</v>
          </cell>
          <cell r="G92">
            <v>267.3</v>
          </cell>
        </row>
        <row r="93">
          <cell r="A93" t="str">
            <v>RENATO MATTI MALKI</v>
          </cell>
          <cell r="B93">
            <v>0</v>
          </cell>
          <cell r="C93">
            <v>0</v>
          </cell>
          <cell r="D93">
            <v>405</v>
          </cell>
          <cell r="E93">
            <v>69.5</v>
          </cell>
          <cell r="F93">
            <v>320</v>
          </cell>
          <cell r="G93">
            <v>0</v>
          </cell>
        </row>
        <row r="94">
          <cell r="A94" t="str">
            <v>RICARDO AGUILLAR DA SILVA</v>
          </cell>
          <cell r="B94">
            <v>0</v>
          </cell>
          <cell r="C94">
            <v>0</v>
          </cell>
          <cell r="D94">
            <v>405</v>
          </cell>
          <cell r="E94">
            <v>69.5</v>
          </cell>
          <cell r="F94">
            <v>810</v>
          </cell>
          <cell r="G94">
            <v>53.04</v>
          </cell>
        </row>
        <row r="95">
          <cell r="A95" t="str">
            <v>ROBERTO CLAUDIO DOS SANTOS AFLALO FILHO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320</v>
          </cell>
          <cell r="G95">
            <v>0</v>
          </cell>
        </row>
        <row r="96">
          <cell r="A96" t="str">
            <v>ROBERTO LOEB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320</v>
          </cell>
          <cell r="G96">
            <v>0</v>
          </cell>
        </row>
        <row r="97">
          <cell r="A97" t="str">
            <v>ROSSELLA ROSSETTO</v>
          </cell>
          <cell r="B97">
            <v>0</v>
          </cell>
          <cell r="C97">
            <v>0</v>
          </cell>
          <cell r="D97">
            <v>405</v>
          </cell>
          <cell r="E97">
            <v>69.5</v>
          </cell>
          <cell r="F97">
            <v>320</v>
          </cell>
          <cell r="G97">
            <v>0</v>
          </cell>
        </row>
        <row r="98">
          <cell r="A98" t="str">
            <v>RUY DOS SANTOS PINTO JUNIOR</v>
          </cell>
          <cell r="B98">
            <v>0</v>
          </cell>
          <cell r="C98">
            <v>0</v>
          </cell>
          <cell r="D98">
            <v>810</v>
          </cell>
          <cell r="E98">
            <v>862.8</v>
          </cell>
          <cell r="F98">
            <v>810</v>
          </cell>
          <cell r="G98">
            <v>862.8</v>
          </cell>
        </row>
        <row r="99">
          <cell r="A99" t="str">
            <v>SALUA KAIRUZ MANOEL</v>
          </cell>
          <cell r="B99">
            <v>0</v>
          </cell>
          <cell r="C99">
            <v>0</v>
          </cell>
          <cell r="D99">
            <v>810</v>
          </cell>
          <cell r="E99">
            <v>758.94</v>
          </cell>
          <cell r="F99">
            <v>810</v>
          </cell>
          <cell r="G99">
            <v>758.94</v>
          </cell>
        </row>
        <row r="100">
          <cell r="A100" t="str">
            <v>SAMI BUSSAB</v>
          </cell>
          <cell r="B100">
            <v>0</v>
          </cell>
          <cell r="C100">
            <v>0</v>
          </cell>
          <cell r="D100">
            <v>405</v>
          </cell>
          <cell r="E100">
            <v>69.5</v>
          </cell>
          <cell r="F100">
            <v>320</v>
          </cell>
          <cell r="G100">
            <v>0</v>
          </cell>
        </row>
        <row r="101">
          <cell r="A101" t="str">
            <v>SARAH FELDMAN</v>
          </cell>
          <cell r="B101">
            <v>0</v>
          </cell>
          <cell r="C101">
            <v>0</v>
          </cell>
          <cell r="D101">
            <v>405</v>
          </cell>
          <cell r="E101">
            <v>69.5</v>
          </cell>
          <cell r="F101">
            <v>320</v>
          </cell>
          <cell r="G101">
            <v>0</v>
          </cell>
        </row>
        <row r="102">
          <cell r="A102" t="str">
            <v>SERGIO BALDI</v>
          </cell>
          <cell r="B102">
            <v>0</v>
          </cell>
          <cell r="C102">
            <v>0</v>
          </cell>
          <cell r="D102">
            <v>810</v>
          </cell>
          <cell r="E102">
            <v>306.44</v>
          </cell>
          <cell r="F102">
            <v>810</v>
          </cell>
          <cell r="G102">
            <v>306.44</v>
          </cell>
        </row>
        <row r="103">
          <cell r="A103" t="str">
            <v>SERGIO DE PAULA LEITE SAMPAIO</v>
          </cell>
          <cell r="B103">
            <v>0</v>
          </cell>
          <cell r="C103">
            <v>0</v>
          </cell>
          <cell r="D103">
            <v>405</v>
          </cell>
          <cell r="E103">
            <v>69.5</v>
          </cell>
          <cell r="F103">
            <v>320</v>
          </cell>
          <cell r="G103">
            <v>0</v>
          </cell>
        </row>
        <row r="104">
          <cell r="A104" t="str">
            <v>SILVANA DUDONIS VITORELO LIZUKA</v>
          </cell>
          <cell r="B104">
            <v>0</v>
          </cell>
          <cell r="C104">
            <v>0</v>
          </cell>
          <cell r="D104">
            <v>810</v>
          </cell>
          <cell r="E104">
            <v>286.92</v>
          </cell>
          <cell r="F104">
            <v>810</v>
          </cell>
          <cell r="G104">
            <v>286.92</v>
          </cell>
        </row>
        <row r="105">
          <cell r="A105" t="str">
            <v>SILVANA SERAFINO CAMBIAGHI</v>
          </cell>
          <cell r="B105">
            <v>0</v>
          </cell>
          <cell r="C105">
            <v>0</v>
          </cell>
          <cell r="D105">
            <v>405</v>
          </cell>
          <cell r="E105">
            <v>69.5</v>
          </cell>
          <cell r="F105">
            <v>320</v>
          </cell>
          <cell r="G105">
            <v>0</v>
          </cell>
        </row>
        <row r="106">
          <cell r="A106" t="str">
            <v>SOFIA PUPPIN RONTANI</v>
          </cell>
          <cell r="B106">
            <v>0</v>
          </cell>
          <cell r="C106">
            <v>0</v>
          </cell>
          <cell r="D106">
            <v>810</v>
          </cell>
          <cell r="E106">
            <v>480.94</v>
          </cell>
          <cell r="F106">
            <v>810</v>
          </cell>
          <cell r="G106">
            <v>480.94</v>
          </cell>
        </row>
        <row r="107">
          <cell r="A107" t="str">
            <v>TERCIA ALMEIDA DE OLIVEIRA</v>
          </cell>
          <cell r="B107">
            <v>0</v>
          </cell>
          <cell r="C107">
            <v>0</v>
          </cell>
          <cell r="D107">
            <v>810</v>
          </cell>
          <cell r="E107">
            <v>888.29</v>
          </cell>
          <cell r="F107">
            <v>810</v>
          </cell>
          <cell r="G107">
            <v>888.29</v>
          </cell>
        </row>
        <row r="108">
          <cell r="A108" t="str">
            <v>VALDIR BERGAMINI</v>
          </cell>
          <cell r="B108">
            <v>0</v>
          </cell>
          <cell r="C108">
            <v>0</v>
          </cell>
          <cell r="D108">
            <v>810</v>
          </cell>
          <cell r="E108">
            <v>1041.22</v>
          </cell>
          <cell r="F108">
            <v>810</v>
          </cell>
          <cell r="G108">
            <v>1041.22</v>
          </cell>
        </row>
        <row r="109">
          <cell r="A109" t="str">
            <v>VANESSA GAYEGO BELLO FIGUEIREDO</v>
          </cell>
          <cell r="B109">
            <v>0</v>
          </cell>
          <cell r="C109">
            <v>0</v>
          </cell>
          <cell r="D109">
            <v>810</v>
          </cell>
          <cell r="E109">
            <v>267.3</v>
          </cell>
          <cell r="F109">
            <v>810</v>
          </cell>
          <cell r="G109">
            <v>267.3</v>
          </cell>
        </row>
        <row r="110">
          <cell r="A110" t="str">
            <v>VERA SANTANA LUZ</v>
          </cell>
          <cell r="B110">
            <v>0</v>
          </cell>
          <cell r="C110">
            <v>0</v>
          </cell>
          <cell r="D110">
            <v>405</v>
          </cell>
          <cell r="E110">
            <v>69.5</v>
          </cell>
          <cell r="F110">
            <v>320</v>
          </cell>
          <cell r="G110">
            <v>0</v>
          </cell>
        </row>
        <row r="111">
          <cell r="A111" t="str">
            <v>VINICIUS HERNANDES DE ANDRADE</v>
          </cell>
          <cell r="B111">
            <v>0</v>
          </cell>
          <cell r="C111">
            <v>0</v>
          </cell>
          <cell r="D111">
            <v>405</v>
          </cell>
          <cell r="E111">
            <v>69.5</v>
          </cell>
          <cell r="F111">
            <v>320</v>
          </cell>
          <cell r="G111">
            <v>0</v>
          </cell>
        </row>
        <row r="112">
          <cell r="A112" t="str">
            <v>VIOLETA SALDANHA KUBRUSLY</v>
          </cell>
          <cell r="B112">
            <v>0</v>
          </cell>
          <cell r="C112">
            <v>0</v>
          </cell>
          <cell r="D112">
            <v>405</v>
          </cell>
          <cell r="E112">
            <v>69.5</v>
          </cell>
          <cell r="F112">
            <v>320</v>
          </cell>
          <cell r="G112">
            <v>0</v>
          </cell>
        </row>
        <row r="113">
          <cell r="A113" t="str">
            <v>WEBER SUTTI</v>
          </cell>
          <cell r="B113">
            <v>0</v>
          </cell>
          <cell r="C113">
            <v>0</v>
          </cell>
          <cell r="D113">
            <v>405</v>
          </cell>
          <cell r="E113">
            <v>69.5</v>
          </cell>
          <cell r="F113">
            <v>320</v>
          </cell>
          <cell r="G1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  <pageSetUpPr fitToPage="1"/>
  </sheetPr>
  <dimension ref="A1:U645"/>
  <sheetViews>
    <sheetView tabSelected="1" zoomScale="77" zoomScaleNormal="77" workbookViewId="0">
      <selection activeCell="Q14" sqref="Q14"/>
    </sheetView>
  </sheetViews>
  <sheetFormatPr defaultColWidth="12.625" defaultRowHeight="15" customHeight="1"/>
  <cols>
    <col min="1" max="1" width="10.25" style="48" customWidth="1"/>
    <col min="2" max="2" width="15.625" style="48" customWidth="1"/>
    <col min="3" max="3" width="52.125" style="48" customWidth="1"/>
    <col min="4" max="4" width="2.625" style="48" customWidth="1"/>
    <col min="5" max="5" width="12.125" style="48" customWidth="1"/>
    <col min="6" max="6" width="2.625" style="48" customWidth="1"/>
    <col min="7" max="7" width="8.875" style="48" customWidth="1"/>
    <col min="8" max="8" width="15.125" style="48" customWidth="1"/>
    <col min="9" max="9" width="12.125" style="48" customWidth="1"/>
    <col min="10" max="10" width="11.625" style="48" customWidth="1"/>
    <col min="11" max="11" width="20.875" style="48" customWidth="1"/>
    <col min="12" max="13" width="11.25" style="48" customWidth="1"/>
    <col min="14" max="14" width="14.125" style="48" customWidth="1"/>
    <col min="15" max="15" width="7.625" style="48" customWidth="1"/>
    <col min="16" max="16" width="12.5" style="48" customWidth="1"/>
    <col min="17" max="17" width="32.5" style="48" customWidth="1"/>
    <col min="18" max="18" width="25.5" style="48" customWidth="1"/>
    <col min="19" max="20" width="10.625" style="48" bestFit="1" customWidth="1"/>
    <col min="21" max="21" width="12" style="48" customWidth="1"/>
    <col min="22" max="25" width="7.625" style="48" customWidth="1"/>
    <col min="26" max="16384" width="12.625" style="48"/>
  </cols>
  <sheetData>
    <row r="1" spans="1:21" ht="21.6" customHeight="1" thickBo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47"/>
      <c r="P1" s="47"/>
      <c r="Q1" s="47"/>
      <c r="R1" s="47"/>
      <c r="S1" s="47"/>
      <c r="T1" s="47"/>
      <c r="U1" s="47"/>
    </row>
    <row r="2" spans="1:21" ht="1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47"/>
      <c r="P2" s="47"/>
      <c r="Q2" s="47"/>
      <c r="R2" s="47"/>
      <c r="S2" s="110" t="s">
        <v>1</v>
      </c>
      <c r="T2" s="111"/>
      <c r="U2" s="112"/>
    </row>
    <row r="3" spans="1:21" ht="57.6">
      <c r="A3" s="104" t="s">
        <v>2</v>
      </c>
      <c r="B3" s="105" t="s">
        <v>3</v>
      </c>
      <c r="C3" s="104" t="s">
        <v>4</v>
      </c>
      <c r="D3" s="104" t="s">
        <v>5</v>
      </c>
      <c r="E3" s="106" t="s">
        <v>6</v>
      </c>
      <c r="F3" s="104" t="s">
        <v>5</v>
      </c>
      <c r="G3" s="104"/>
      <c r="H3" s="106" t="s">
        <v>7</v>
      </c>
      <c r="I3" s="106" t="s">
        <v>8</v>
      </c>
      <c r="J3" s="107" t="s">
        <v>9</v>
      </c>
      <c r="K3" s="107" t="s">
        <v>10</v>
      </c>
      <c r="L3" s="103" t="s">
        <v>11</v>
      </c>
      <c r="M3" s="103" t="s">
        <v>12</v>
      </c>
      <c r="N3" s="103" t="s">
        <v>13</v>
      </c>
      <c r="O3" s="47"/>
      <c r="P3" s="47"/>
      <c r="Q3" s="47"/>
      <c r="R3" s="19" t="s">
        <v>14</v>
      </c>
      <c r="S3" s="73" t="s">
        <v>15</v>
      </c>
      <c r="T3" s="74" t="s">
        <v>16</v>
      </c>
      <c r="U3" s="72" t="s">
        <v>17</v>
      </c>
    </row>
    <row r="4" spans="1:21" ht="15.75" customHeight="1">
      <c r="A4" s="50" t="s">
        <v>18</v>
      </c>
      <c r="B4" s="51">
        <v>43833</v>
      </c>
      <c r="C4" s="52" t="s">
        <v>19</v>
      </c>
      <c r="D4" s="50">
        <v>1</v>
      </c>
      <c r="E4" s="53">
        <f>IF(D4=1,VLOOKUP($A$1,[1]BASE!$A$2:$G$113,6,FALSE),0)</f>
        <v>810</v>
      </c>
      <c r="F4" s="50">
        <v>1</v>
      </c>
      <c r="G4" s="52" t="str">
        <f t="shared" ref="G4:G16" si="0">IF(F4=1,"ida e volta", "--" )</f>
        <v>ida e volta</v>
      </c>
      <c r="H4" s="53">
        <f>IF(F4=1,VLOOKUP($A$1,[1]BASE!$A$2:$G$113,7,FALSE),0)</f>
        <v>1041.22</v>
      </c>
      <c r="I4" s="53">
        <f t="shared" ref="I4:I16" si="1">SUM(H4,E4)</f>
        <v>1851.22</v>
      </c>
      <c r="J4" s="22">
        <v>43838</v>
      </c>
      <c r="K4" s="54"/>
      <c r="L4" s="49" t="s">
        <v>20</v>
      </c>
      <c r="M4" s="49" t="s">
        <v>20</v>
      </c>
      <c r="N4" s="49"/>
      <c r="O4" s="47"/>
      <c r="P4" s="47"/>
      <c r="Q4" s="47"/>
      <c r="R4" s="55">
        <v>405</v>
      </c>
      <c r="S4" s="75"/>
      <c r="T4" s="76"/>
      <c r="U4" s="77"/>
    </row>
    <row r="5" spans="1:21" ht="15.75" customHeight="1">
      <c r="A5" s="50" t="s">
        <v>21</v>
      </c>
      <c r="B5" s="51">
        <v>43837</v>
      </c>
      <c r="C5" s="52" t="s">
        <v>22</v>
      </c>
      <c r="D5" s="50">
        <v>1</v>
      </c>
      <c r="E5" s="53">
        <f>IF(D5=1,VLOOKUP($A$1,[1]BASE!$A$2:$G$113,6,FALSE),0)</f>
        <v>810</v>
      </c>
      <c r="F5" s="50">
        <v>1</v>
      </c>
      <c r="G5" s="52" t="str">
        <f t="shared" si="0"/>
        <v>ida e volta</v>
      </c>
      <c r="H5" s="53">
        <f>IF(F5=1,VLOOKUP($A$1,[1]BASE!$A$2:$G$113,7,FALSE),0)</f>
        <v>1041.22</v>
      </c>
      <c r="I5" s="53">
        <f t="shared" si="1"/>
        <v>1851.22</v>
      </c>
      <c r="J5" s="22">
        <v>43838</v>
      </c>
      <c r="K5" s="54"/>
      <c r="L5" s="49" t="s">
        <v>20</v>
      </c>
      <c r="M5" s="49" t="s">
        <v>20</v>
      </c>
      <c r="N5" s="49"/>
      <c r="O5" s="47"/>
      <c r="P5" s="47"/>
      <c r="Q5" s="47"/>
      <c r="R5" s="55">
        <v>405</v>
      </c>
      <c r="S5" s="75"/>
      <c r="T5" s="76"/>
      <c r="U5" s="77"/>
    </row>
    <row r="6" spans="1:21" ht="15.75" customHeight="1">
      <c r="A6" s="50" t="s">
        <v>23</v>
      </c>
      <c r="B6" s="51">
        <v>43839</v>
      </c>
      <c r="C6" s="52" t="s">
        <v>22</v>
      </c>
      <c r="D6" s="50">
        <v>1</v>
      </c>
      <c r="E6" s="53">
        <f>IF(D6=1,VLOOKUP($A$1,[1]BASE!$A$2:$G$113,6,FALSE),0)</f>
        <v>810</v>
      </c>
      <c r="F6" s="50">
        <v>1</v>
      </c>
      <c r="G6" s="52" t="str">
        <f t="shared" si="0"/>
        <v>ida e volta</v>
      </c>
      <c r="H6" s="53">
        <f>IF(F6=1,VLOOKUP($A$1,[1]BASE!$A$2:$G$113,7,FALSE),0)</f>
        <v>1041.22</v>
      </c>
      <c r="I6" s="53">
        <f t="shared" si="1"/>
        <v>1851.22</v>
      </c>
      <c r="J6" s="22">
        <v>43838</v>
      </c>
      <c r="K6" s="54"/>
      <c r="L6" s="49" t="s">
        <v>20</v>
      </c>
      <c r="M6" s="49" t="s">
        <v>20</v>
      </c>
      <c r="N6" s="49"/>
      <c r="O6" s="47"/>
      <c r="P6" s="47"/>
      <c r="Q6" s="47"/>
      <c r="R6" s="55">
        <v>405</v>
      </c>
      <c r="S6" s="75"/>
      <c r="T6" s="76"/>
      <c r="U6" s="77"/>
    </row>
    <row r="7" spans="1:21" ht="15.75" customHeight="1">
      <c r="A7" s="50" t="s">
        <v>18</v>
      </c>
      <c r="B7" s="51">
        <v>43840</v>
      </c>
      <c r="C7" s="52" t="s">
        <v>24</v>
      </c>
      <c r="D7" s="50">
        <v>1</v>
      </c>
      <c r="E7" s="53">
        <v>320</v>
      </c>
      <c r="F7" s="50"/>
      <c r="G7" s="52" t="str">
        <f t="shared" si="0"/>
        <v>--</v>
      </c>
      <c r="H7" s="53">
        <f>IF(F7=1,VLOOKUP($A$1,[1]BASE!$A$2:$G$113,7,FALSE),0)</f>
        <v>0</v>
      </c>
      <c r="I7" s="53">
        <f t="shared" si="1"/>
        <v>320</v>
      </c>
      <c r="J7" s="22">
        <v>43838</v>
      </c>
      <c r="K7" s="54"/>
      <c r="L7" s="49" t="s">
        <v>20</v>
      </c>
      <c r="M7" s="49"/>
      <c r="N7" s="49" t="s">
        <v>20</v>
      </c>
      <c r="O7" s="47"/>
      <c r="P7" s="47"/>
      <c r="Q7" s="47"/>
      <c r="R7" s="55"/>
      <c r="S7" s="75"/>
      <c r="T7" s="76"/>
      <c r="U7" s="77"/>
    </row>
    <row r="8" spans="1:21" ht="15.75" customHeight="1">
      <c r="A8" s="50" t="s">
        <v>21</v>
      </c>
      <c r="B8" s="51">
        <v>43844</v>
      </c>
      <c r="C8" s="52" t="s">
        <v>25</v>
      </c>
      <c r="D8" s="50">
        <v>1</v>
      </c>
      <c r="E8" s="53">
        <f>IF(D8=1,VLOOKUP($A$1,[1]BASE!$A$2:$G$113,6,FALSE),0)</f>
        <v>810</v>
      </c>
      <c r="F8" s="50">
        <v>1</v>
      </c>
      <c r="G8" s="52" t="str">
        <f t="shared" si="0"/>
        <v>ida e volta</v>
      </c>
      <c r="H8" s="53">
        <f>IF(F8=1,VLOOKUP($A$1,[1]BASE!$A$2:$G$113,7,FALSE),0)</f>
        <v>1041.22</v>
      </c>
      <c r="I8" s="53">
        <f t="shared" si="1"/>
        <v>1851.22</v>
      </c>
      <c r="J8" s="23">
        <v>43845</v>
      </c>
      <c r="K8" s="54"/>
      <c r="L8" s="49" t="s">
        <v>20</v>
      </c>
      <c r="M8" s="49" t="s">
        <v>20</v>
      </c>
      <c r="N8" s="49"/>
      <c r="O8" s="47"/>
      <c r="P8" s="47"/>
      <c r="Q8" s="47"/>
      <c r="R8" s="55"/>
      <c r="S8" s="75"/>
      <c r="T8" s="76"/>
      <c r="U8" s="77"/>
    </row>
    <row r="9" spans="1:21" ht="15.75" customHeight="1">
      <c r="A9" s="50" t="s">
        <v>26</v>
      </c>
      <c r="B9" s="51">
        <v>43845</v>
      </c>
      <c r="C9" s="52" t="s">
        <v>27</v>
      </c>
      <c r="D9" s="50">
        <v>1</v>
      </c>
      <c r="E9" s="53">
        <f>IF(D9=1,VLOOKUP($A$1,[1]BASE!$A$2:$G$113,6,FALSE),0)</f>
        <v>810</v>
      </c>
      <c r="F9" s="50"/>
      <c r="G9" s="52" t="str">
        <f t="shared" si="0"/>
        <v>--</v>
      </c>
      <c r="H9" s="53">
        <f>IF(F9=1,VLOOKUP($A$1,[1]BASE!$A$2:$G$113,7,FALSE),0)</f>
        <v>0</v>
      </c>
      <c r="I9" s="53">
        <f t="shared" si="1"/>
        <v>810</v>
      </c>
      <c r="J9" s="27">
        <v>43875</v>
      </c>
      <c r="K9" s="54"/>
      <c r="L9" s="49" t="s">
        <v>20</v>
      </c>
      <c r="M9" s="49" t="s">
        <v>20</v>
      </c>
      <c r="N9" s="49"/>
      <c r="O9" s="47"/>
      <c r="P9" s="47"/>
      <c r="Q9" s="47"/>
      <c r="R9" s="55"/>
      <c r="S9" s="75"/>
      <c r="T9" s="76"/>
      <c r="U9" s="77"/>
    </row>
    <row r="10" spans="1:21" ht="15.75" customHeight="1">
      <c r="A10" s="50" t="s">
        <v>23</v>
      </c>
      <c r="B10" s="51">
        <v>43846</v>
      </c>
      <c r="C10" s="52" t="s">
        <v>25</v>
      </c>
      <c r="D10" s="50">
        <v>1</v>
      </c>
      <c r="E10" s="53">
        <f>IF(D10=1,VLOOKUP($A$1,[1]BASE!$A$2:$G$113,6,FALSE),0)</f>
        <v>810</v>
      </c>
      <c r="F10" s="50">
        <v>1</v>
      </c>
      <c r="G10" s="52" t="str">
        <f t="shared" si="0"/>
        <v>ida e volta</v>
      </c>
      <c r="H10" s="2">
        <f>IF(F10=1,VLOOKUP($A$1,[1]BASE!$A$2:$G$113,7,FALSE),0)</f>
        <v>1041.22</v>
      </c>
      <c r="I10" s="53">
        <f t="shared" si="1"/>
        <v>1851.22</v>
      </c>
      <c r="J10" s="23">
        <v>43845</v>
      </c>
      <c r="K10" s="54"/>
      <c r="L10" s="49" t="s">
        <v>20</v>
      </c>
      <c r="M10" s="49" t="s">
        <v>20</v>
      </c>
      <c r="N10" s="49"/>
      <c r="O10" s="47"/>
      <c r="P10" s="47"/>
      <c r="Q10" s="47"/>
      <c r="R10" s="55">
        <f>E10/2</f>
        <v>405</v>
      </c>
      <c r="S10" s="75"/>
      <c r="T10" s="76"/>
      <c r="U10" s="78">
        <f>I13</f>
        <v>1851.22</v>
      </c>
    </row>
    <row r="11" spans="1:21" ht="15.75" customHeight="1">
      <c r="A11" s="50" t="s">
        <v>28</v>
      </c>
      <c r="B11" s="51">
        <v>43850</v>
      </c>
      <c r="C11" s="52" t="s">
        <v>29</v>
      </c>
      <c r="D11" s="50">
        <v>1</v>
      </c>
      <c r="E11" s="53">
        <f>IF(D11=1,VLOOKUP($A$1,[1]BASE!$A$2:$G$113,6,FALSE),0)</f>
        <v>810</v>
      </c>
      <c r="F11" s="50">
        <v>1</v>
      </c>
      <c r="G11" s="52" t="str">
        <f t="shared" si="0"/>
        <v>ida e volta</v>
      </c>
      <c r="H11" s="53">
        <f>IF(F11=1,VLOOKUP($A$1,[1]BASE!$A$2:$G$113,7,FALSE),0)</f>
        <v>1041.22</v>
      </c>
      <c r="I11" s="53">
        <f t="shared" si="1"/>
        <v>1851.22</v>
      </c>
      <c r="J11" s="23">
        <v>43845</v>
      </c>
      <c r="K11" s="54"/>
      <c r="L11" s="49" t="s">
        <v>20</v>
      </c>
      <c r="M11" s="49" t="s">
        <v>20</v>
      </c>
      <c r="N11" s="49"/>
      <c r="O11" s="47"/>
      <c r="P11" s="47"/>
      <c r="Q11" s="47"/>
      <c r="R11" s="55">
        <v>405</v>
      </c>
      <c r="S11" s="75"/>
      <c r="T11" s="76">
        <v>13278.55</v>
      </c>
      <c r="U11" s="79">
        <f>I8+I10+I11</f>
        <v>5553.66</v>
      </c>
    </row>
    <row r="12" spans="1:21" ht="15.75" customHeight="1">
      <c r="A12" s="50" t="s">
        <v>26</v>
      </c>
      <c r="B12" s="51">
        <v>43852</v>
      </c>
      <c r="C12" s="52" t="s">
        <v>30</v>
      </c>
      <c r="D12" s="50">
        <v>1</v>
      </c>
      <c r="E12" s="53">
        <f>IF(D12=1,VLOOKUP($A$1,[1]BASE!$A$2:$G$113,6,FALSE),0)</f>
        <v>810</v>
      </c>
      <c r="F12" s="50"/>
      <c r="G12" s="52" t="str">
        <f t="shared" si="0"/>
        <v>--</v>
      </c>
      <c r="H12" s="53">
        <f>IF(F12=1,VLOOKUP($A$1,[1]BASE!$A$2:$G$113,7,FALSE),0)</f>
        <v>0</v>
      </c>
      <c r="I12" s="53">
        <f t="shared" si="1"/>
        <v>810</v>
      </c>
      <c r="J12" s="25">
        <v>43854</v>
      </c>
      <c r="K12" s="54"/>
      <c r="L12" s="49" t="s">
        <v>20</v>
      </c>
      <c r="M12" s="49" t="s">
        <v>20</v>
      </c>
      <c r="N12" s="49"/>
      <c r="O12" s="47"/>
      <c r="P12" s="47"/>
      <c r="Q12" s="47"/>
      <c r="R12" s="55"/>
      <c r="S12" s="75"/>
      <c r="T12" s="76">
        <v>5553.66</v>
      </c>
      <c r="U12" s="80">
        <f>1851.22+1851.22+1851.22+1851.22</f>
        <v>7404.88</v>
      </c>
    </row>
    <row r="13" spans="1:21" ht="15.75" customHeight="1">
      <c r="A13" s="50" t="s">
        <v>23</v>
      </c>
      <c r="B13" s="51">
        <v>43853</v>
      </c>
      <c r="C13" s="52" t="s">
        <v>31</v>
      </c>
      <c r="D13" s="50">
        <v>1</v>
      </c>
      <c r="E13" s="53">
        <f>IF(D13=1,VLOOKUP($A$1,[1]BASE!$A$2:$G$113,6,FALSE),0)</f>
        <v>810</v>
      </c>
      <c r="F13" s="50">
        <v>1</v>
      </c>
      <c r="G13" s="52" t="str">
        <f t="shared" si="0"/>
        <v>ida e volta</v>
      </c>
      <c r="H13" s="53">
        <f>IF(F13=1,VLOOKUP($A$1,[1]BASE!$A$2:$G$113,7,FALSE),0)</f>
        <v>1041.22</v>
      </c>
      <c r="I13" s="53">
        <f t="shared" si="1"/>
        <v>1851.22</v>
      </c>
      <c r="J13" s="24">
        <v>43852</v>
      </c>
      <c r="K13" s="54"/>
      <c r="L13" s="49" t="s">
        <v>20</v>
      </c>
      <c r="M13" s="49" t="s">
        <v>20</v>
      </c>
      <c r="N13" s="49"/>
      <c r="O13" s="47"/>
      <c r="P13" s="47"/>
      <c r="Q13" s="47"/>
      <c r="R13" s="55">
        <v>405</v>
      </c>
      <c r="S13" s="75"/>
      <c r="T13" s="76">
        <v>1851.22</v>
      </c>
      <c r="U13" s="81">
        <f>I4+I5+I6+I7</f>
        <v>5873.66</v>
      </c>
    </row>
    <row r="14" spans="1:21" ht="15.75" customHeight="1">
      <c r="A14" s="50" t="s">
        <v>28</v>
      </c>
      <c r="B14" s="51">
        <v>43857</v>
      </c>
      <c r="C14" s="52" t="s">
        <v>32</v>
      </c>
      <c r="D14" s="50">
        <v>1</v>
      </c>
      <c r="E14" s="53">
        <f>IF(D14=1,VLOOKUP($A$1,[1]BASE!$A$2:$G$113,6,FALSE),0)</f>
        <v>810</v>
      </c>
      <c r="F14" s="50">
        <v>1</v>
      </c>
      <c r="G14" s="52" t="str">
        <f t="shared" si="0"/>
        <v>ida e volta</v>
      </c>
      <c r="H14" s="2">
        <v>0</v>
      </c>
      <c r="I14" s="53">
        <f t="shared" si="1"/>
        <v>810</v>
      </c>
      <c r="J14" s="28">
        <v>43875</v>
      </c>
      <c r="K14" s="54" t="s">
        <v>33</v>
      </c>
      <c r="L14" s="49" t="s">
        <v>20</v>
      </c>
      <c r="M14" s="49" t="s">
        <v>20</v>
      </c>
      <c r="N14" s="49"/>
      <c r="O14" s="47"/>
      <c r="P14" s="47"/>
      <c r="Q14" s="47"/>
      <c r="R14" s="55">
        <v>405</v>
      </c>
      <c r="S14" s="75"/>
      <c r="T14" s="76">
        <v>2661.22</v>
      </c>
      <c r="U14" s="82">
        <f>I12+I15</f>
        <v>2661.2200000000003</v>
      </c>
    </row>
    <row r="15" spans="1:21" ht="15.75" customHeight="1">
      <c r="A15" s="50" t="s">
        <v>26</v>
      </c>
      <c r="B15" s="51">
        <v>43859</v>
      </c>
      <c r="C15" s="52" t="s">
        <v>34</v>
      </c>
      <c r="D15" s="50">
        <v>1</v>
      </c>
      <c r="E15" s="53">
        <f>IF(D15=1,VLOOKUP($A$1,[1]BASE!$A$2:$G$113,6,FALSE),0)</f>
        <v>810</v>
      </c>
      <c r="F15" s="50">
        <v>1</v>
      </c>
      <c r="G15" s="52" t="str">
        <f t="shared" si="0"/>
        <v>ida e volta</v>
      </c>
      <c r="H15" s="53">
        <f>IF(F15=1,VLOOKUP($A$1,[1]BASE!$A$2:$G$113,7,FALSE),0)</f>
        <v>1041.22</v>
      </c>
      <c r="I15" s="53">
        <f t="shared" si="1"/>
        <v>1851.22</v>
      </c>
      <c r="J15" s="25">
        <v>43854</v>
      </c>
      <c r="K15" s="54"/>
      <c r="L15" s="49" t="s">
        <v>20</v>
      </c>
      <c r="M15" s="49" t="s">
        <v>20</v>
      </c>
      <c r="N15" s="49"/>
      <c r="O15" s="47"/>
      <c r="P15" s="47"/>
      <c r="Q15" s="47"/>
      <c r="R15" s="55"/>
      <c r="S15" s="75"/>
      <c r="T15" s="76">
        <v>810</v>
      </c>
      <c r="U15" s="83">
        <f>I16</f>
        <v>810</v>
      </c>
    </row>
    <row r="16" spans="1:21" ht="15.75" customHeight="1">
      <c r="A16" s="50" t="s">
        <v>23</v>
      </c>
      <c r="B16" s="51">
        <v>43860</v>
      </c>
      <c r="C16" s="3" t="s">
        <v>35</v>
      </c>
      <c r="D16" s="50">
        <v>1</v>
      </c>
      <c r="E16" s="53">
        <f>IF(D16=1,VLOOKUP($A$1,[1]BASE!$A$2:$G$113,6,FALSE),0)</f>
        <v>810</v>
      </c>
      <c r="F16" s="50"/>
      <c r="G16" s="52" t="str">
        <f t="shared" si="0"/>
        <v>--</v>
      </c>
      <c r="H16" s="53">
        <f>IF(F16=1,VLOOKUP($A$1,[1]BASE!$A$2:$G$113,7,FALSE),0)</f>
        <v>0</v>
      </c>
      <c r="I16" s="53">
        <f t="shared" si="1"/>
        <v>810</v>
      </c>
      <c r="J16" s="26">
        <v>43858</v>
      </c>
      <c r="K16" s="54"/>
      <c r="L16" s="49" t="s">
        <v>20</v>
      </c>
      <c r="M16" s="49" t="s">
        <v>20</v>
      </c>
      <c r="N16" s="49"/>
      <c r="O16" s="47"/>
      <c r="P16" s="47"/>
      <c r="Q16" s="47"/>
      <c r="R16" s="55">
        <v>405</v>
      </c>
      <c r="S16" s="75">
        <v>24154.639999999999</v>
      </c>
      <c r="T16" s="76">
        <f>T11+T12+T13+T14+T15</f>
        <v>24154.65</v>
      </c>
      <c r="U16" s="77">
        <f>U10+U11+U12+U13+U14+U15</f>
        <v>24154.639999999999</v>
      </c>
    </row>
    <row r="17" spans="1:21" ht="15.75" customHeight="1">
      <c r="A17" s="124"/>
      <c r="B17" s="124"/>
      <c r="C17" s="124"/>
      <c r="D17" s="56">
        <f>SUM(D4:D16)</f>
        <v>13</v>
      </c>
      <c r="E17" s="57">
        <f>SUM(E4:E16)</f>
        <v>10040</v>
      </c>
      <c r="F17" s="56">
        <f>SUM(F4:F16)</f>
        <v>9</v>
      </c>
      <c r="G17" s="56"/>
      <c r="H17" s="57">
        <f>SUM(H4:H16)</f>
        <v>8329.76</v>
      </c>
      <c r="I17" s="57">
        <f>SUM(I4:I16)</f>
        <v>18369.759999999998</v>
      </c>
      <c r="J17" s="123"/>
      <c r="K17" s="123"/>
      <c r="L17" s="123"/>
      <c r="M17" s="123"/>
      <c r="N17" s="123"/>
      <c r="O17" s="47"/>
      <c r="P17" s="47"/>
      <c r="Q17" s="47"/>
      <c r="R17" s="20">
        <f>SUM(R4:R16)</f>
        <v>3240</v>
      </c>
      <c r="S17" s="75"/>
      <c r="T17" s="76"/>
      <c r="U17" s="77"/>
    </row>
    <row r="18" spans="1:21" ht="15.75" customHeight="1">
      <c r="A18" s="47"/>
      <c r="B18" s="5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75"/>
      <c r="T18" s="76"/>
      <c r="U18" s="77"/>
    </row>
    <row r="19" spans="1:21" ht="57.6">
      <c r="A19" s="104" t="s">
        <v>2</v>
      </c>
      <c r="B19" s="105" t="s">
        <v>36</v>
      </c>
      <c r="C19" s="104" t="s">
        <v>4</v>
      </c>
      <c r="D19" s="104" t="s">
        <v>5</v>
      </c>
      <c r="E19" s="106" t="s">
        <v>6</v>
      </c>
      <c r="F19" s="104" t="s">
        <v>5</v>
      </c>
      <c r="G19" s="104"/>
      <c r="H19" s="106" t="s">
        <v>7</v>
      </c>
      <c r="I19" s="106" t="s">
        <v>8</v>
      </c>
      <c r="J19" s="107" t="s">
        <v>9</v>
      </c>
      <c r="K19" s="107" t="s">
        <v>10</v>
      </c>
      <c r="L19" s="103" t="s">
        <v>11</v>
      </c>
      <c r="M19" s="103" t="s">
        <v>12</v>
      </c>
      <c r="N19" s="103" t="s">
        <v>13</v>
      </c>
      <c r="O19" s="47"/>
      <c r="P19" s="47"/>
      <c r="Q19" s="47"/>
      <c r="R19" s="19" t="s">
        <v>14</v>
      </c>
      <c r="S19" s="75"/>
      <c r="T19" s="76"/>
      <c r="U19" s="77"/>
    </row>
    <row r="20" spans="1:21" ht="15.75" customHeight="1">
      <c r="A20" s="52" t="s">
        <v>21</v>
      </c>
      <c r="B20" s="51">
        <v>43865</v>
      </c>
      <c r="C20" s="50" t="s">
        <v>37</v>
      </c>
      <c r="D20" s="50">
        <v>1</v>
      </c>
      <c r="E20" s="53">
        <f>IF(D20=1,VLOOKUP($A$1,[1]BASE!$A$2:$G$113,6,FALSE),0)</f>
        <v>810</v>
      </c>
      <c r="F20" s="50">
        <v>1</v>
      </c>
      <c r="G20" s="52" t="str">
        <f t="shared" ref="G20:G27" si="2">IF(F20=1,"ida e volta", "--" )</f>
        <v>ida e volta</v>
      </c>
      <c r="H20" s="53">
        <f>IF(F20=1,VLOOKUP($A$1,[1]BASE!$A$2:$G$113,7,FALSE),0)</f>
        <v>1041.22</v>
      </c>
      <c r="I20" s="53">
        <f t="shared" ref="I20:I27" si="3">SUM(H20,E20)</f>
        <v>1851.22</v>
      </c>
      <c r="J20" s="29" t="s">
        <v>38</v>
      </c>
      <c r="K20" s="54"/>
      <c r="L20" s="49" t="s">
        <v>20</v>
      </c>
      <c r="M20" s="49" t="s">
        <v>20</v>
      </c>
      <c r="N20" s="49"/>
      <c r="O20" s="47"/>
      <c r="P20" s="47"/>
      <c r="Q20" s="47"/>
      <c r="R20" s="55">
        <v>405</v>
      </c>
      <c r="S20" s="75"/>
      <c r="T20" s="76"/>
      <c r="U20" s="77"/>
    </row>
    <row r="21" spans="1:21" ht="15.75" customHeight="1">
      <c r="A21" s="52" t="s">
        <v>23</v>
      </c>
      <c r="B21" s="51">
        <v>43867</v>
      </c>
      <c r="C21" s="50" t="s">
        <v>37</v>
      </c>
      <c r="D21" s="50">
        <v>1</v>
      </c>
      <c r="E21" s="53">
        <f>IF(D21=1,VLOOKUP($A$1,[1]BASE!$A$2:$G$113,6,FALSE),0)</f>
        <v>810</v>
      </c>
      <c r="F21" s="50">
        <v>1</v>
      </c>
      <c r="G21" s="52" t="str">
        <f t="shared" si="2"/>
        <v>ida e volta</v>
      </c>
      <c r="H21" s="53">
        <f>IF(F21=1,VLOOKUP($A$1,[1]BASE!$A$2:$G$113,7,FALSE),0)</f>
        <v>1041.22</v>
      </c>
      <c r="I21" s="53">
        <f t="shared" si="3"/>
        <v>1851.22</v>
      </c>
      <c r="J21" s="29" t="s">
        <v>38</v>
      </c>
      <c r="K21" s="54"/>
      <c r="L21" s="49" t="s">
        <v>20</v>
      </c>
      <c r="M21" s="49" t="s">
        <v>20</v>
      </c>
      <c r="N21" s="49"/>
      <c r="O21" s="47"/>
      <c r="P21" s="47"/>
      <c r="Q21" s="47"/>
      <c r="R21" s="55">
        <v>405</v>
      </c>
      <c r="S21" s="75"/>
      <c r="T21" s="76"/>
      <c r="U21" s="77"/>
    </row>
    <row r="22" spans="1:21" ht="15.75" customHeight="1">
      <c r="A22" s="52" t="s">
        <v>21</v>
      </c>
      <c r="B22" s="51">
        <v>43872</v>
      </c>
      <c r="C22" s="50" t="s">
        <v>39</v>
      </c>
      <c r="D22" s="50">
        <v>1</v>
      </c>
      <c r="E22" s="53">
        <f>IF(D22=1,VLOOKUP($A$1,[1]BASE!$A$2:$G$113,6,FALSE),0)</f>
        <v>810</v>
      </c>
      <c r="F22" s="50">
        <v>1</v>
      </c>
      <c r="G22" s="52" t="str">
        <f t="shared" si="2"/>
        <v>ida e volta</v>
      </c>
      <c r="H22" s="53">
        <f>IF(F22=1,VLOOKUP($A$1,[1]BASE!$A$2:$G$113,7,FALSE),0)</f>
        <v>1041.22</v>
      </c>
      <c r="I22" s="53">
        <f t="shared" si="3"/>
        <v>1851.22</v>
      </c>
      <c r="J22" s="36">
        <v>43894</v>
      </c>
      <c r="K22" s="54"/>
      <c r="L22" s="49" t="s">
        <v>40</v>
      </c>
      <c r="M22" s="49"/>
      <c r="N22" s="49" t="s">
        <v>20</v>
      </c>
      <c r="O22" s="47"/>
      <c r="P22" s="47"/>
      <c r="Q22" s="47"/>
      <c r="R22" s="55">
        <v>405</v>
      </c>
      <c r="S22" s="75"/>
      <c r="T22" s="76"/>
      <c r="U22" s="84">
        <f>I26</f>
        <v>1851.22</v>
      </c>
    </row>
    <row r="23" spans="1:21" ht="15.75" customHeight="1">
      <c r="A23" s="52" t="s">
        <v>23</v>
      </c>
      <c r="B23" s="51">
        <v>43874</v>
      </c>
      <c r="C23" s="50" t="s">
        <v>39</v>
      </c>
      <c r="D23" s="50">
        <v>1</v>
      </c>
      <c r="E23" s="53">
        <f>IF(D23=1,VLOOKUP($A$1,[1]BASE!$A$2:$G$113,6,FALSE),0)</f>
        <v>810</v>
      </c>
      <c r="F23" s="50">
        <v>1</v>
      </c>
      <c r="G23" s="52" t="str">
        <f t="shared" si="2"/>
        <v>ida e volta</v>
      </c>
      <c r="H23" s="53">
        <f>IF(F23=1,VLOOKUP($A$1,[1]BASE!$A$2:$G$113,7,FALSE),0)</f>
        <v>1041.22</v>
      </c>
      <c r="I23" s="53">
        <f t="shared" si="3"/>
        <v>1851.22</v>
      </c>
      <c r="J23" s="36">
        <v>43894</v>
      </c>
      <c r="K23" s="54"/>
      <c r="L23" s="49" t="s">
        <v>40</v>
      </c>
      <c r="M23" s="49"/>
      <c r="N23" s="49" t="s">
        <v>20</v>
      </c>
      <c r="O23" s="47"/>
      <c r="P23" s="47"/>
      <c r="Q23" s="47"/>
      <c r="R23" s="55">
        <v>405</v>
      </c>
      <c r="S23" s="75"/>
      <c r="T23" s="76">
        <v>3702.44</v>
      </c>
      <c r="U23" s="85">
        <f>I25</f>
        <v>810</v>
      </c>
    </row>
    <row r="24" spans="1:21" ht="15.75" customHeight="1">
      <c r="A24" s="4" t="s">
        <v>28</v>
      </c>
      <c r="B24" s="5">
        <v>43878</v>
      </c>
      <c r="C24" s="4" t="s">
        <v>41</v>
      </c>
      <c r="D24" s="6">
        <v>1</v>
      </c>
      <c r="E24" s="7">
        <f>IF(D24=1,VLOOKUP($A$1,[1]BASE!$A$2:$G$113,6,FALSE),0)</f>
        <v>810</v>
      </c>
      <c r="F24" s="6">
        <v>1</v>
      </c>
      <c r="G24" s="4" t="str">
        <f t="shared" si="2"/>
        <v>ida e volta</v>
      </c>
      <c r="H24" s="7">
        <f>IF(F24=1,VLOOKUP($A$1,[1]BASE!$A$2:$G$113,7,FALSE),0)</f>
        <v>1041.22</v>
      </c>
      <c r="I24" s="7">
        <f t="shared" si="3"/>
        <v>1851.22</v>
      </c>
      <c r="J24" s="30">
        <v>43873</v>
      </c>
      <c r="K24" s="8" t="s">
        <v>42</v>
      </c>
      <c r="L24" s="120" t="s">
        <v>43</v>
      </c>
      <c r="M24" s="121"/>
      <c r="N24" s="122"/>
      <c r="O24" s="47"/>
      <c r="P24" s="47"/>
      <c r="Q24" s="47"/>
      <c r="R24" s="55"/>
      <c r="S24" s="75"/>
      <c r="T24" s="76">
        <v>1851.22</v>
      </c>
      <c r="U24" s="86">
        <f>I9+I14</f>
        <v>1620</v>
      </c>
    </row>
    <row r="25" spans="1:21" ht="15.75" customHeight="1">
      <c r="A25" s="52" t="s">
        <v>21</v>
      </c>
      <c r="B25" s="51">
        <v>43879</v>
      </c>
      <c r="C25" s="50" t="s">
        <v>44</v>
      </c>
      <c r="D25" s="50">
        <v>1</v>
      </c>
      <c r="E25" s="53">
        <f>IF(D25=1,VLOOKUP($A$1,[1]BASE!$A$2:$G$113,6,FALSE),0)</f>
        <v>810</v>
      </c>
      <c r="F25" s="50"/>
      <c r="G25" s="52" t="str">
        <f t="shared" si="2"/>
        <v>--</v>
      </c>
      <c r="H25" s="53">
        <f>IF(F25=1,VLOOKUP($A$1,[1]BASE!$A$2:$G$113,7,FALSE),0)</f>
        <v>0</v>
      </c>
      <c r="I25" s="53">
        <v>810</v>
      </c>
      <c r="J25" s="31">
        <v>43881</v>
      </c>
      <c r="K25" s="54"/>
      <c r="L25" s="49" t="s">
        <v>20</v>
      </c>
      <c r="M25" s="49" t="s">
        <v>20</v>
      </c>
      <c r="N25" s="49"/>
      <c r="O25" s="47"/>
      <c r="P25" s="47"/>
      <c r="Q25" s="47"/>
      <c r="R25" s="55">
        <f>E25/2</f>
        <v>405</v>
      </c>
      <c r="S25" s="75"/>
      <c r="T25" s="76">
        <v>1620</v>
      </c>
      <c r="U25" s="87">
        <f>I20+I21</f>
        <v>3702.44</v>
      </c>
    </row>
    <row r="26" spans="1:21" ht="15" customHeight="1">
      <c r="A26" s="52" t="s">
        <v>23</v>
      </c>
      <c r="B26" s="51">
        <v>43881</v>
      </c>
      <c r="C26" s="9" t="s">
        <v>45</v>
      </c>
      <c r="D26" s="50">
        <v>1</v>
      </c>
      <c r="E26" s="53">
        <f>IF(D26=1,VLOOKUP($A$1,[1]BASE!$A$2:$G$113,6,FALSE),0)</f>
        <v>810</v>
      </c>
      <c r="F26" s="50">
        <v>1</v>
      </c>
      <c r="G26" s="52" t="str">
        <f t="shared" si="2"/>
        <v>ida e volta</v>
      </c>
      <c r="H26" s="53">
        <f>IF(F26=1,VLOOKUP($A$1,[1]BASE!$A$2:$G$113,7,FALSE),0)</f>
        <v>1041.22</v>
      </c>
      <c r="I26" s="53">
        <f t="shared" si="3"/>
        <v>1851.22</v>
      </c>
      <c r="J26" s="32">
        <v>43879</v>
      </c>
      <c r="K26" s="54"/>
      <c r="L26" s="49" t="s">
        <v>20</v>
      </c>
      <c r="M26" s="49" t="s">
        <v>20</v>
      </c>
      <c r="N26" s="49"/>
      <c r="O26" s="47"/>
      <c r="P26" s="47"/>
      <c r="Q26" s="47"/>
      <c r="R26" s="55">
        <f>E26/2</f>
        <v>405</v>
      </c>
      <c r="S26" s="75"/>
      <c r="T26" s="76">
        <v>1851.22</v>
      </c>
      <c r="U26" s="81">
        <f>I24</f>
        <v>1851.22</v>
      </c>
    </row>
    <row r="27" spans="1:21" ht="15.75" customHeight="1">
      <c r="A27" s="52" t="s">
        <v>23</v>
      </c>
      <c r="B27" s="51">
        <v>43888</v>
      </c>
      <c r="C27" s="50" t="s">
        <v>46</v>
      </c>
      <c r="D27" s="50">
        <v>1</v>
      </c>
      <c r="E27" s="53">
        <f>IF(D27=1,VLOOKUP($A$1,[1]BASE!$A$2:$G$113,6,FALSE),0)</f>
        <v>810</v>
      </c>
      <c r="F27" s="50">
        <v>1</v>
      </c>
      <c r="G27" s="52" t="str">
        <f t="shared" si="2"/>
        <v>ida e volta</v>
      </c>
      <c r="H27" s="53">
        <f>IF(F27=1,VLOOKUP($A$1,[1]BASE!$A$2:$G$113,7,FALSE),0)</f>
        <v>1041.22</v>
      </c>
      <c r="I27" s="53">
        <f t="shared" si="3"/>
        <v>1851.22</v>
      </c>
      <c r="J27" s="33">
        <v>43889</v>
      </c>
      <c r="K27" s="54"/>
      <c r="L27" s="49" t="s">
        <v>20</v>
      </c>
      <c r="M27" s="49" t="s">
        <v>20</v>
      </c>
      <c r="N27" s="49"/>
      <c r="O27" s="47"/>
      <c r="P27" s="47"/>
      <c r="Q27" s="47"/>
      <c r="R27" s="55">
        <v>405</v>
      </c>
      <c r="S27" s="75"/>
      <c r="T27" s="76">
        <v>810</v>
      </c>
      <c r="U27" s="88"/>
    </row>
    <row r="28" spans="1:21" ht="15.75" customHeight="1">
      <c r="A28" s="124"/>
      <c r="B28" s="124"/>
      <c r="C28" s="124"/>
      <c r="D28" s="124"/>
      <c r="E28" s="59">
        <f>SUM(E18:E27)</f>
        <v>6480</v>
      </c>
      <c r="F28" s="56">
        <f>SUM(F18:F27)</f>
        <v>7</v>
      </c>
      <c r="G28" s="56"/>
      <c r="H28" s="59">
        <f>SUM(H18:H27)</f>
        <v>7288.5400000000009</v>
      </c>
      <c r="I28" s="59">
        <f>SUM(I18:I27)</f>
        <v>13768.539999999999</v>
      </c>
      <c r="J28" s="123"/>
      <c r="K28" s="123"/>
      <c r="L28" s="123"/>
      <c r="M28" s="123"/>
      <c r="N28" s="123"/>
      <c r="O28" s="47"/>
      <c r="P28" s="47"/>
      <c r="Q28" s="47"/>
      <c r="R28" s="20">
        <f>SUM(R20:R27)</f>
        <v>2835</v>
      </c>
      <c r="S28" s="75">
        <v>9834.8799999999992</v>
      </c>
      <c r="T28" s="76">
        <f>T23+T24+T25+T26+T27</f>
        <v>9834.8799999999992</v>
      </c>
      <c r="U28" s="77">
        <f>U22+U23+U24+U25+U26+U27</f>
        <v>9834.8799999999992</v>
      </c>
    </row>
    <row r="29" spans="1:21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13" t="s">
        <v>47</v>
      </c>
      <c r="P29" s="113"/>
      <c r="Q29" s="113"/>
      <c r="R29" s="47"/>
      <c r="S29" s="75"/>
      <c r="T29" s="76"/>
      <c r="U29" s="77"/>
    </row>
    <row r="30" spans="1:21" ht="57.6">
      <c r="A30" s="104" t="s">
        <v>2</v>
      </c>
      <c r="B30" s="105" t="s">
        <v>48</v>
      </c>
      <c r="C30" s="104" t="s">
        <v>4</v>
      </c>
      <c r="D30" s="104" t="s">
        <v>5</v>
      </c>
      <c r="E30" s="106" t="s">
        <v>6</v>
      </c>
      <c r="F30" s="104" t="s">
        <v>5</v>
      </c>
      <c r="G30" s="104"/>
      <c r="H30" s="106" t="s">
        <v>7</v>
      </c>
      <c r="I30" s="106" t="s">
        <v>8</v>
      </c>
      <c r="J30" s="107" t="s">
        <v>9</v>
      </c>
      <c r="K30" s="107" t="s">
        <v>10</v>
      </c>
      <c r="L30" s="103" t="s">
        <v>11</v>
      </c>
      <c r="M30" s="103" t="s">
        <v>12</v>
      </c>
      <c r="N30" s="103" t="s">
        <v>13</v>
      </c>
      <c r="O30" s="49" t="s">
        <v>49</v>
      </c>
      <c r="P30" s="49" t="s">
        <v>50</v>
      </c>
      <c r="Q30" s="108" t="s">
        <v>51</v>
      </c>
      <c r="R30" s="19" t="s">
        <v>14</v>
      </c>
      <c r="S30" s="75"/>
      <c r="T30" s="76"/>
      <c r="U30" s="77"/>
    </row>
    <row r="31" spans="1:21" ht="15.6" customHeight="1">
      <c r="A31" s="52" t="s">
        <v>28</v>
      </c>
      <c r="B31" s="51">
        <v>43892</v>
      </c>
      <c r="C31" s="50" t="s">
        <v>52</v>
      </c>
      <c r="D31" s="50">
        <v>1</v>
      </c>
      <c r="E31" s="53">
        <f>IF(D31=1,VLOOKUP($A$1,[1]BASE!$A$2:$G$113,6,FALSE),0)</f>
        <v>810</v>
      </c>
      <c r="F31" s="50">
        <v>1</v>
      </c>
      <c r="G31" s="52" t="str">
        <f t="shared" ref="G31:G38" si="4">IF(F31=1,"ida e volta", "--" )</f>
        <v>ida e volta</v>
      </c>
      <c r="H31" s="53">
        <f>IF(F31=1,VLOOKUP($A$1,[1]BASE!$A$2:$G$113,7,FALSE),0)</f>
        <v>1041.22</v>
      </c>
      <c r="I31" s="53">
        <f t="shared" ref="I31:I39" si="5">SUM(H31,E31)</f>
        <v>1851.22</v>
      </c>
      <c r="J31" s="36">
        <v>43894</v>
      </c>
      <c r="K31" s="54"/>
      <c r="L31" s="49" t="s">
        <v>20</v>
      </c>
      <c r="M31" s="49" t="s">
        <v>20</v>
      </c>
      <c r="N31" s="49"/>
      <c r="O31" s="49"/>
      <c r="P31" s="49"/>
      <c r="Q31" s="49"/>
      <c r="R31" s="55">
        <f>E31/2</f>
        <v>405</v>
      </c>
      <c r="S31" s="75"/>
      <c r="T31" s="76"/>
      <c r="U31" s="77"/>
    </row>
    <row r="32" spans="1:21" ht="15.75" customHeight="1">
      <c r="A32" s="52" t="s">
        <v>26</v>
      </c>
      <c r="B32" s="51">
        <v>43894</v>
      </c>
      <c r="C32" s="50" t="s">
        <v>52</v>
      </c>
      <c r="D32" s="50">
        <v>1</v>
      </c>
      <c r="E32" s="53">
        <f>IF(D32=1,VLOOKUP($A$1,[1]BASE!$A$2:$G$113,6,FALSE),0)</f>
        <v>810</v>
      </c>
      <c r="F32" s="50">
        <v>1</v>
      </c>
      <c r="G32" s="52" t="str">
        <f t="shared" si="4"/>
        <v>ida e volta</v>
      </c>
      <c r="H32" s="53">
        <f>IF(F32=1,VLOOKUP($A$1,[1]BASE!$A$2:$G$113,7,FALSE),0)</f>
        <v>1041.22</v>
      </c>
      <c r="I32" s="53">
        <f t="shared" si="5"/>
        <v>1851.22</v>
      </c>
      <c r="J32" s="36">
        <v>43894</v>
      </c>
      <c r="K32" s="54"/>
      <c r="L32" s="49" t="s">
        <v>20</v>
      </c>
      <c r="M32" s="49" t="s">
        <v>20</v>
      </c>
      <c r="N32" s="49"/>
      <c r="O32" s="49"/>
      <c r="P32" s="49"/>
      <c r="Q32" s="49"/>
      <c r="R32" s="55">
        <f t="shared" ref="R32:R36" si="6">E32/2</f>
        <v>405</v>
      </c>
      <c r="S32" s="75"/>
      <c r="T32" s="76"/>
      <c r="U32" s="77"/>
    </row>
    <row r="33" spans="1:21" ht="15.75" customHeight="1">
      <c r="A33" s="52" t="s">
        <v>28</v>
      </c>
      <c r="B33" s="51">
        <v>43899</v>
      </c>
      <c r="C33" s="50" t="s">
        <v>53</v>
      </c>
      <c r="D33" s="50">
        <v>1</v>
      </c>
      <c r="E33" s="53">
        <f>IF(D33=1,VLOOKUP($A$1,[1]BASE!$A$2:$G$113,6,FALSE),0)</f>
        <v>810</v>
      </c>
      <c r="F33" s="50">
        <v>1</v>
      </c>
      <c r="G33" s="52" t="str">
        <f t="shared" si="4"/>
        <v>ida e volta</v>
      </c>
      <c r="H33" s="53">
        <f>IF(F33=1,VLOOKUP($A$1,[1]BASE!$A$2:$G$113,7,FALSE),0)</f>
        <v>1041.22</v>
      </c>
      <c r="I33" s="53">
        <f t="shared" si="5"/>
        <v>1851.22</v>
      </c>
      <c r="J33" s="34">
        <v>43901</v>
      </c>
      <c r="K33" s="54"/>
      <c r="L33" s="49" t="s">
        <v>20</v>
      </c>
      <c r="M33" s="49" t="s">
        <v>20</v>
      </c>
      <c r="N33" s="49"/>
      <c r="O33" s="49"/>
      <c r="P33" s="49"/>
      <c r="Q33" s="49"/>
      <c r="R33" s="55">
        <f t="shared" si="6"/>
        <v>405</v>
      </c>
      <c r="S33" s="75"/>
      <c r="T33" s="76"/>
      <c r="U33" s="89">
        <f>I27</f>
        <v>1851.22</v>
      </c>
    </row>
    <row r="34" spans="1:21" ht="15.6" customHeight="1">
      <c r="A34" s="52" t="s">
        <v>26</v>
      </c>
      <c r="B34" s="51">
        <v>43901</v>
      </c>
      <c r="C34" s="50" t="s">
        <v>54</v>
      </c>
      <c r="D34" s="50">
        <v>1</v>
      </c>
      <c r="E34" s="53">
        <f>IF(D34=1,VLOOKUP($A$1,[1]BASE!$A$2:$G$113,6,FALSE),0)</f>
        <v>810</v>
      </c>
      <c r="F34" s="50">
        <v>1</v>
      </c>
      <c r="G34" s="52" t="str">
        <f t="shared" si="4"/>
        <v>ida e volta</v>
      </c>
      <c r="H34" s="53">
        <f>IF(F34=1,VLOOKUP($A$1,[1]BASE!$A$2:$G$113,7,FALSE),0)</f>
        <v>1041.22</v>
      </c>
      <c r="I34" s="53">
        <f t="shared" si="5"/>
        <v>1851.22</v>
      </c>
      <c r="J34" s="34">
        <v>43901</v>
      </c>
      <c r="K34" s="54"/>
      <c r="L34" s="49" t="s">
        <v>20</v>
      </c>
      <c r="M34" s="49" t="s">
        <v>20</v>
      </c>
      <c r="N34" s="49"/>
      <c r="O34" s="49"/>
      <c r="P34" s="49"/>
      <c r="Q34" s="49"/>
      <c r="R34" s="55">
        <f t="shared" si="6"/>
        <v>405</v>
      </c>
      <c r="S34" s="75"/>
      <c r="T34" s="76">
        <v>1851.22</v>
      </c>
      <c r="U34" s="90">
        <f>I22+I23+I31+I32</f>
        <v>7404.88</v>
      </c>
    </row>
    <row r="35" spans="1:21" ht="15.75" customHeight="1">
      <c r="A35" s="52" t="s">
        <v>18</v>
      </c>
      <c r="B35" s="51">
        <v>43903</v>
      </c>
      <c r="C35" s="50" t="s">
        <v>53</v>
      </c>
      <c r="D35" s="50">
        <v>1</v>
      </c>
      <c r="E35" s="53">
        <f>IF(D35=1,VLOOKUP($A$1,[1]BASE!$A$2:$G$113,6,FALSE),0)</f>
        <v>810</v>
      </c>
      <c r="F35" s="50">
        <v>1</v>
      </c>
      <c r="G35" s="52" t="str">
        <f t="shared" si="4"/>
        <v>ida e volta</v>
      </c>
      <c r="H35" s="53">
        <f>IF(F35=1,VLOOKUP($A$1,[1]BASE!$A$2:$G$113,7,FALSE),0)</f>
        <v>1041.22</v>
      </c>
      <c r="I35" s="53">
        <f t="shared" si="5"/>
        <v>1851.22</v>
      </c>
      <c r="J35" s="34">
        <v>43901</v>
      </c>
      <c r="K35" s="54"/>
      <c r="L35" s="10" t="s">
        <v>20</v>
      </c>
      <c r="M35" s="10" t="s">
        <v>20</v>
      </c>
      <c r="N35" s="10"/>
      <c r="O35" s="49"/>
      <c r="P35" s="49"/>
      <c r="Q35" s="49"/>
      <c r="R35" s="55">
        <f t="shared" si="6"/>
        <v>405</v>
      </c>
      <c r="S35" s="75"/>
      <c r="T35" s="76">
        <v>7404.88</v>
      </c>
      <c r="U35" s="91">
        <f>I33+I34+I35+I36</f>
        <v>7404.88</v>
      </c>
    </row>
    <row r="36" spans="1:21" ht="15.75" customHeight="1">
      <c r="A36" s="52" t="s">
        <v>28</v>
      </c>
      <c r="B36" s="51">
        <v>43906</v>
      </c>
      <c r="C36" s="4" t="s">
        <v>55</v>
      </c>
      <c r="D36" s="50">
        <v>1</v>
      </c>
      <c r="E36" s="53">
        <f>IF(D36=1,VLOOKUP($A$1,[1]BASE!$A$2:$G$113,6,FALSE),0)</f>
        <v>810</v>
      </c>
      <c r="F36" s="50">
        <v>1</v>
      </c>
      <c r="G36" s="52" t="str">
        <f t="shared" si="4"/>
        <v>ida e volta</v>
      </c>
      <c r="H36" s="53">
        <f>IF(F36=1,VLOOKUP($A$1,[1]BASE!$A$2:$G$113,7,FALSE),0)</f>
        <v>1041.22</v>
      </c>
      <c r="I36" s="53">
        <f t="shared" si="5"/>
        <v>1851.22</v>
      </c>
      <c r="J36" s="34">
        <v>43901</v>
      </c>
      <c r="K36" s="54"/>
      <c r="L36" s="10" t="s">
        <v>20</v>
      </c>
      <c r="M36" s="10" t="s">
        <v>20</v>
      </c>
      <c r="N36" s="10"/>
      <c r="O36" s="49"/>
      <c r="P36" s="49"/>
      <c r="Q36" s="49"/>
      <c r="R36" s="55">
        <f t="shared" si="6"/>
        <v>405</v>
      </c>
      <c r="S36" s="75"/>
      <c r="T36" s="76">
        <v>7404.88</v>
      </c>
      <c r="U36" s="92">
        <f>I37+I38+I39</f>
        <v>4022.44</v>
      </c>
    </row>
    <row r="37" spans="1:21" ht="15.75" customHeight="1">
      <c r="A37" s="52" t="s">
        <v>26</v>
      </c>
      <c r="B37" s="51">
        <v>43908</v>
      </c>
      <c r="C37" s="50" t="s">
        <v>56</v>
      </c>
      <c r="D37" s="50">
        <v>1</v>
      </c>
      <c r="E37" s="53">
        <f>IF(D37=1,VLOOKUP($A$1,[1]BASE!$A$2:$G$113,6,FALSE),0)</f>
        <v>810</v>
      </c>
      <c r="F37" s="50">
        <v>1</v>
      </c>
      <c r="G37" s="52" t="str">
        <f t="shared" si="4"/>
        <v>ida e volta</v>
      </c>
      <c r="H37" s="53">
        <f>IF(F37=1,VLOOKUP($A$1,[1]BASE!$A$2:$G$113,7,FALSE),0)</f>
        <v>1041.22</v>
      </c>
      <c r="I37" s="53">
        <f t="shared" si="5"/>
        <v>1851.22</v>
      </c>
      <c r="J37" s="35">
        <v>43909</v>
      </c>
      <c r="K37" s="54"/>
      <c r="L37" s="49" t="s">
        <v>20</v>
      </c>
      <c r="M37" s="114" t="s">
        <v>57</v>
      </c>
      <c r="N37" s="115"/>
      <c r="O37" s="64">
        <f>E37</f>
        <v>810</v>
      </c>
      <c r="P37" s="64">
        <f>H37</f>
        <v>1041.22</v>
      </c>
      <c r="Q37" s="49" t="s">
        <v>58</v>
      </c>
      <c r="R37" s="55"/>
      <c r="S37" s="75"/>
      <c r="T37" s="76">
        <v>5424.2</v>
      </c>
      <c r="U37" s="88"/>
    </row>
    <row r="38" spans="1:21" ht="15.75" customHeight="1">
      <c r="A38" s="52" t="s">
        <v>18</v>
      </c>
      <c r="B38" s="51">
        <v>43910</v>
      </c>
      <c r="C38" s="50" t="s">
        <v>56</v>
      </c>
      <c r="D38" s="50">
        <v>1</v>
      </c>
      <c r="E38" s="53">
        <f>IF(D38=1,VLOOKUP($A$1,[1]BASE!$A$2:$G$113,6,FALSE),0)</f>
        <v>810</v>
      </c>
      <c r="F38" s="50">
        <v>1</v>
      </c>
      <c r="G38" s="52" t="str">
        <f t="shared" si="4"/>
        <v>ida e volta</v>
      </c>
      <c r="H38" s="53">
        <f>IF(F38=1,VLOOKUP($A$1,[1]BASE!$A$2:$G$113,7,FALSE),0)</f>
        <v>1041.22</v>
      </c>
      <c r="I38" s="53">
        <f t="shared" si="5"/>
        <v>1851.22</v>
      </c>
      <c r="J38" s="35">
        <v>43909</v>
      </c>
      <c r="K38" s="54"/>
      <c r="L38" s="49" t="s">
        <v>20</v>
      </c>
      <c r="M38" s="114" t="s">
        <v>57</v>
      </c>
      <c r="N38" s="115"/>
      <c r="O38" s="64">
        <f>E38</f>
        <v>810</v>
      </c>
      <c r="P38" s="64">
        <f>H38</f>
        <v>1041.22</v>
      </c>
      <c r="Q38" s="49" t="s">
        <v>59</v>
      </c>
      <c r="R38" s="60"/>
      <c r="S38" s="75"/>
      <c r="T38" s="76"/>
      <c r="U38" s="77"/>
    </row>
    <row r="39" spans="1:21" ht="15.75" customHeight="1">
      <c r="A39" s="11" t="s">
        <v>23</v>
      </c>
      <c r="B39" s="12">
        <v>43916</v>
      </c>
      <c r="C39" s="13" t="s">
        <v>60</v>
      </c>
      <c r="D39" s="1">
        <v>1</v>
      </c>
      <c r="E39" s="14">
        <v>320</v>
      </c>
      <c r="F39" s="1"/>
      <c r="G39" s="11"/>
      <c r="H39" s="14">
        <v>0</v>
      </c>
      <c r="I39" s="14">
        <f t="shared" si="5"/>
        <v>320</v>
      </c>
      <c r="J39" s="35">
        <v>43909</v>
      </c>
      <c r="K39" s="54"/>
      <c r="L39" s="49" t="s">
        <v>20</v>
      </c>
      <c r="M39" s="49" t="s">
        <v>61</v>
      </c>
      <c r="N39" s="49"/>
      <c r="O39" s="49"/>
      <c r="P39" s="49"/>
      <c r="Q39" s="49"/>
      <c r="R39" s="60"/>
      <c r="S39" s="75"/>
      <c r="T39" s="76"/>
      <c r="U39" s="77"/>
    </row>
    <row r="40" spans="1:21" ht="15.75" customHeight="1">
      <c r="A40" s="124"/>
      <c r="B40" s="124"/>
      <c r="C40" s="124"/>
      <c r="D40" s="56">
        <f>SUM(D31:D39)</f>
        <v>9</v>
      </c>
      <c r="E40" s="59">
        <f>SUM(E31:E39)</f>
        <v>6800</v>
      </c>
      <c r="F40" s="56">
        <f>SUM(F31:F39)</f>
        <v>8</v>
      </c>
      <c r="G40" s="56"/>
      <c r="H40" s="59">
        <f>SUM(H31:H39)</f>
        <v>8329.76</v>
      </c>
      <c r="I40" s="59">
        <f>SUM(I31:I39)</f>
        <v>15129.759999999998</v>
      </c>
      <c r="J40" s="123"/>
      <c r="K40" s="123"/>
      <c r="L40" s="123"/>
      <c r="M40" s="123"/>
      <c r="N40" s="125"/>
      <c r="O40" s="116">
        <f>SUM(O30:P39)</f>
        <v>3702.4400000000005</v>
      </c>
      <c r="P40" s="117"/>
      <c r="Q40" s="49" t="s">
        <v>62</v>
      </c>
      <c r="R40" s="20">
        <f>SUM(R31:R39)</f>
        <v>2430</v>
      </c>
      <c r="S40" s="75">
        <v>22085.18</v>
      </c>
      <c r="T40" s="76">
        <f>T34+T35+T36+T37</f>
        <v>22085.18</v>
      </c>
      <c r="U40" s="77">
        <f>U33+U34+U35+U36+1401.76</f>
        <v>22085.179999999997</v>
      </c>
    </row>
    <row r="41" spans="1:21" ht="12" customHeight="1">
      <c r="A41" s="47"/>
      <c r="B41" s="58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75"/>
      <c r="T41" s="76"/>
      <c r="U41" s="77"/>
    </row>
    <row r="42" spans="1:21" ht="57.6">
      <c r="A42" s="104" t="s">
        <v>2</v>
      </c>
      <c r="B42" s="105" t="s">
        <v>63</v>
      </c>
      <c r="C42" s="104" t="s">
        <v>4</v>
      </c>
      <c r="D42" s="104" t="s">
        <v>5</v>
      </c>
      <c r="E42" s="106" t="s">
        <v>6</v>
      </c>
      <c r="F42" s="104" t="s">
        <v>5</v>
      </c>
      <c r="G42" s="104"/>
      <c r="H42" s="106" t="s">
        <v>7</v>
      </c>
      <c r="I42" s="106" t="s">
        <v>8</v>
      </c>
      <c r="J42" s="107" t="s">
        <v>9</v>
      </c>
      <c r="K42" s="107" t="s">
        <v>10</v>
      </c>
      <c r="L42" s="103" t="s">
        <v>11</v>
      </c>
      <c r="M42" s="103" t="s">
        <v>12</v>
      </c>
      <c r="N42" s="103" t="s">
        <v>13</v>
      </c>
      <c r="O42" s="47"/>
      <c r="P42" s="47"/>
      <c r="Q42" s="47"/>
      <c r="R42" s="19" t="s">
        <v>14</v>
      </c>
      <c r="S42" s="75"/>
      <c r="T42" s="76"/>
      <c r="U42" s="77"/>
    </row>
    <row r="43" spans="1:21" ht="15.75" customHeight="1">
      <c r="A43" s="61" t="s">
        <v>21</v>
      </c>
      <c r="B43" s="15">
        <v>44040</v>
      </c>
      <c r="C43" s="61" t="s">
        <v>64</v>
      </c>
      <c r="D43" s="61">
        <v>1</v>
      </c>
      <c r="E43" s="62">
        <f>IF(D43=1,VLOOKUP($A$1,[1]BASE!$A$2:$G$113,6,FALSE),0)</f>
        <v>810</v>
      </c>
      <c r="F43" s="61">
        <v>1</v>
      </c>
      <c r="G43" s="61" t="str">
        <f t="shared" ref="G43" si="7">IF(F43=1,"ida e volta", "--" )</f>
        <v>ida e volta</v>
      </c>
      <c r="H43" s="62">
        <f>IF(F43=1,VLOOKUP($A$1,[1]BASE!$A$2:$G$113,7,FALSE),0)</f>
        <v>1041.22</v>
      </c>
      <c r="I43" s="62">
        <f t="shared" ref="I43" si="8">SUM(H43,E43)</f>
        <v>1851.22</v>
      </c>
      <c r="J43" s="63">
        <v>44041</v>
      </c>
      <c r="K43" s="18" t="s">
        <v>65</v>
      </c>
      <c r="L43" s="49" t="s">
        <v>20</v>
      </c>
      <c r="M43" s="49" t="s">
        <v>20</v>
      </c>
      <c r="N43" s="49"/>
      <c r="O43" s="47"/>
      <c r="P43" s="47"/>
      <c r="Q43" s="47"/>
      <c r="R43" s="55">
        <f>E43/2</f>
        <v>405</v>
      </c>
      <c r="S43" s="75"/>
      <c r="T43" s="76"/>
      <c r="U43" s="77"/>
    </row>
    <row r="44" spans="1:21" ht="15.75" customHeight="1">
      <c r="A44" s="113"/>
      <c r="B44" s="113"/>
      <c r="C44" s="113"/>
      <c r="D44" s="49">
        <f>SUM(D43:D43)</f>
        <v>1</v>
      </c>
      <c r="E44" s="64">
        <f>IF(D44=1,VLOOKUP($A$1,[2]BASE!$A$2:$G$113,4,FALSE),0)</f>
        <v>810</v>
      </c>
      <c r="F44" s="49"/>
      <c r="G44" s="49" t="str">
        <f t="shared" ref="G44" si="9">IF(F44=1,"ida e volta", "--" )</f>
        <v>--</v>
      </c>
      <c r="H44" s="64">
        <f>IF(F44=1,VLOOKUP($A$1,[2]BASE!$A$2:$E$113,5,FALSE),0)</f>
        <v>0</v>
      </c>
      <c r="I44" s="65">
        <f>SUM(I43:I43)</f>
        <v>1851.22</v>
      </c>
      <c r="J44" s="113"/>
      <c r="K44" s="113"/>
      <c r="L44" s="113"/>
      <c r="M44" s="113"/>
      <c r="N44" s="113"/>
      <c r="O44" s="47"/>
      <c r="P44" s="47"/>
      <c r="Q44" s="47"/>
      <c r="R44" s="20">
        <f>SUM(R43)</f>
        <v>405</v>
      </c>
      <c r="S44" s="75">
        <v>449.46</v>
      </c>
      <c r="T44" s="76">
        <v>449.46</v>
      </c>
      <c r="U44" s="77">
        <f>I44-1401.76</f>
        <v>449.46000000000004</v>
      </c>
    </row>
    <row r="45" spans="1:21" ht="15.75" customHeight="1">
      <c r="A45" s="47"/>
      <c r="B45" s="47"/>
      <c r="C45" s="47"/>
      <c r="D45" s="47"/>
      <c r="E45" s="47"/>
      <c r="F45" s="47"/>
      <c r="G45" s="66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75"/>
      <c r="T45" s="76"/>
      <c r="U45" s="77"/>
    </row>
    <row r="46" spans="1:21" ht="57.6">
      <c r="A46" s="104" t="s">
        <v>2</v>
      </c>
      <c r="B46" s="105" t="s">
        <v>66</v>
      </c>
      <c r="C46" s="104" t="s">
        <v>4</v>
      </c>
      <c r="D46" s="104" t="s">
        <v>5</v>
      </c>
      <c r="E46" s="106" t="s">
        <v>6</v>
      </c>
      <c r="F46" s="104" t="s">
        <v>5</v>
      </c>
      <c r="G46" s="104"/>
      <c r="H46" s="106" t="s">
        <v>7</v>
      </c>
      <c r="I46" s="106" t="s">
        <v>8</v>
      </c>
      <c r="J46" s="107" t="s">
        <v>9</v>
      </c>
      <c r="K46" s="107" t="s">
        <v>10</v>
      </c>
      <c r="L46" s="103" t="s">
        <v>11</v>
      </c>
      <c r="M46" s="103" t="s">
        <v>12</v>
      </c>
      <c r="N46" s="103" t="s">
        <v>13</v>
      </c>
      <c r="O46" s="47"/>
      <c r="P46" s="47"/>
      <c r="Q46" s="47"/>
      <c r="R46" s="19" t="s">
        <v>14</v>
      </c>
      <c r="S46" s="75"/>
      <c r="T46" s="76"/>
      <c r="U46" s="77"/>
    </row>
    <row r="47" spans="1:21" ht="15.75" customHeight="1">
      <c r="A47" s="61" t="s">
        <v>21</v>
      </c>
      <c r="B47" s="63">
        <v>44047</v>
      </c>
      <c r="C47" s="61" t="s">
        <v>67</v>
      </c>
      <c r="D47" s="61">
        <v>1</v>
      </c>
      <c r="E47" s="62">
        <f>IF(D47=1,VLOOKUP($A$1,[1]BASE!$A$2:$G$113,6,FALSE),0)</f>
        <v>810</v>
      </c>
      <c r="F47" s="61">
        <v>1</v>
      </c>
      <c r="G47" s="61" t="str">
        <f t="shared" ref="G47" si="10">IF(F47=1,"ida e volta", "--" )</f>
        <v>ida e volta</v>
      </c>
      <c r="H47" s="62">
        <f>IF(F47=1,VLOOKUP($A$1,[1]BASE!$A$2:$G$113,7,FALSE),0)</f>
        <v>1041.22</v>
      </c>
      <c r="I47" s="62">
        <f t="shared" ref="I47" si="11">SUM(H47,E47)</f>
        <v>1851.22</v>
      </c>
      <c r="J47" s="37">
        <v>44048</v>
      </c>
      <c r="K47" s="61"/>
      <c r="L47" s="49" t="s">
        <v>20</v>
      </c>
      <c r="M47" s="49" t="s">
        <v>20</v>
      </c>
      <c r="N47" s="49"/>
      <c r="O47" s="47"/>
      <c r="P47" s="47"/>
      <c r="Q47" s="47"/>
      <c r="R47" s="55">
        <f>E47/2</f>
        <v>405</v>
      </c>
      <c r="S47" s="75"/>
      <c r="T47" s="76"/>
      <c r="U47" s="77"/>
    </row>
    <row r="48" spans="1:21" ht="15.75" customHeight="1">
      <c r="A48" s="113"/>
      <c r="B48" s="113"/>
      <c r="C48" s="113"/>
      <c r="D48" s="49">
        <f>SUM(D47:D47)</f>
        <v>1</v>
      </c>
      <c r="E48" s="65">
        <f>SUM(E47:E47)</f>
        <v>810</v>
      </c>
      <c r="F48" s="49">
        <f>SUM(F47:F47)</f>
        <v>1</v>
      </c>
      <c r="G48" s="49"/>
      <c r="H48" s="65">
        <f>SUM(H47:H47)</f>
        <v>1041.22</v>
      </c>
      <c r="I48" s="65">
        <f>SUM(I47:I47)</f>
        <v>1851.22</v>
      </c>
      <c r="J48" s="113"/>
      <c r="K48" s="113"/>
      <c r="L48" s="113"/>
      <c r="M48" s="113"/>
      <c r="N48" s="113"/>
      <c r="O48" s="47"/>
      <c r="P48" s="47"/>
      <c r="Q48" s="47"/>
      <c r="R48" s="20">
        <f>SUM(R47)</f>
        <v>405</v>
      </c>
      <c r="S48" s="75">
        <v>1851.22</v>
      </c>
      <c r="T48" s="76">
        <v>1851.22</v>
      </c>
      <c r="U48" s="81">
        <f>I48</f>
        <v>1851.22</v>
      </c>
    </row>
    <row r="49" spans="1:21" ht="15.75" customHeight="1">
      <c r="A49" s="47"/>
      <c r="B49" s="47"/>
      <c r="C49" s="47"/>
      <c r="D49" s="47"/>
      <c r="E49" s="47"/>
      <c r="F49" s="47"/>
      <c r="G49" s="66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75"/>
      <c r="T49" s="76"/>
      <c r="U49" s="77"/>
    </row>
    <row r="50" spans="1:21" ht="57.6">
      <c r="A50" s="104" t="s">
        <v>2</v>
      </c>
      <c r="B50" s="105" t="s">
        <v>68</v>
      </c>
      <c r="C50" s="104" t="s">
        <v>4</v>
      </c>
      <c r="D50" s="104" t="s">
        <v>5</v>
      </c>
      <c r="E50" s="106" t="s">
        <v>6</v>
      </c>
      <c r="F50" s="104" t="s">
        <v>5</v>
      </c>
      <c r="G50" s="104"/>
      <c r="H50" s="106" t="s">
        <v>7</v>
      </c>
      <c r="I50" s="106" t="s">
        <v>8</v>
      </c>
      <c r="J50" s="107" t="s">
        <v>9</v>
      </c>
      <c r="K50" s="107" t="s">
        <v>10</v>
      </c>
      <c r="L50" s="103" t="s">
        <v>11</v>
      </c>
      <c r="M50" s="103" t="s">
        <v>12</v>
      </c>
      <c r="N50" s="103" t="s">
        <v>13</v>
      </c>
      <c r="O50" s="47"/>
      <c r="P50" s="47"/>
      <c r="Q50" s="47"/>
      <c r="R50" s="19" t="s">
        <v>14</v>
      </c>
      <c r="S50" s="75"/>
      <c r="T50" s="76"/>
      <c r="U50" s="77"/>
    </row>
    <row r="51" spans="1:21" ht="15.75" customHeight="1">
      <c r="A51" s="61" t="s">
        <v>26</v>
      </c>
      <c r="B51" s="63">
        <v>44104</v>
      </c>
      <c r="C51" s="61" t="s">
        <v>69</v>
      </c>
      <c r="D51" s="61">
        <v>1</v>
      </c>
      <c r="E51" s="62">
        <f>IF(D51=1,VLOOKUP($A$1,[1]BASE!$A$2:$G$113,6,FALSE),0)</f>
        <v>810</v>
      </c>
      <c r="F51" s="61">
        <v>1</v>
      </c>
      <c r="G51" s="61" t="str">
        <f t="shared" ref="G51" si="12">IF(F51=1,"ida e volta", "--" )</f>
        <v>ida e volta</v>
      </c>
      <c r="H51" s="62">
        <f>IF(F51=1,VLOOKUP($A$1,[1]BASE!$A$2:$G$113,7,FALSE),0)</f>
        <v>1041.22</v>
      </c>
      <c r="I51" s="62">
        <f t="shared" ref="I51" si="13">SUM(H51,E51)</f>
        <v>1851.22</v>
      </c>
      <c r="J51" s="38">
        <v>44099</v>
      </c>
      <c r="K51" s="61"/>
      <c r="L51" s="49" t="s">
        <v>20</v>
      </c>
      <c r="M51" s="49" t="s">
        <v>20</v>
      </c>
      <c r="N51" s="49"/>
      <c r="O51" s="47"/>
      <c r="P51" s="47"/>
      <c r="Q51" s="47"/>
      <c r="R51" s="55">
        <f>E51/2</f>
        <v>405</v>
      </c>
      <c r="S51" s="75"/>
      <c r="T51" s="76"/>
      <c r="U51" s="77"/>
    </row>
    <row r="52" spans="1:21" ht="15.75" customHeight="1">
      <c r="A52" s="113"/>
      <c r="B52" s="113"/>
      <c r="C52" s="113"/>
      <c r="D52" s="49">
        <f>SUM(D50:D51)</f>
        <v>1</v>
      </c>
      <c r="E52" s="64">
        <f>IF(D52=1,VLOOKUP($A$1,[2]BASE!$A$2:$G$113,6,FALSE),0)</f>
        <v>810</v>
      </c>
      <c r="F52" s="49"/>
      <c r="G52" s="49" t="str">
        <f t="shared" ref="G52" si="14">IF(F52=1,"ida e volta", "--" )</f>
        <v>--</v>
      </c>
      <c r="H52" s="64">
        <f>IF(F52=1,VLOOKUP($A$1,[2]BASE!$A$2:$G$113,7,FALSE),0)</f>
        <v>0</v>
      </c>
      <c r="I52" s="65">
        <f>SUM(I50:I51)</f>
        <v>1851.22</v>
      </c>
      <c r="J52" s="113"/>
      <c r="K52" s="113"/>
      <c r="L52" s="113"/>
      <c r="M52" s="113"/>
      <c r="N52" s="113"/>
      <c r="O52" s="47"/>
      <c r="P52" s="47"/>
      <c r="Q52" s="47"/>
      <c r="R52" s="20">
        <f>SUM(R51)</f>
        <v>405</v>
      </c>
      <c r="S52" s="75">
        <v>1851.22</v>
      </c>
      <c r="T52" s="76">
        <v>1851.22</v>
      </c>
      <c r="U52" s="93">
        <f>I51</f>
        <v>1851.22</v>
      </c>
    </row>
    <row r="53" spans="1:21" ht="15.75" customHeight="1">
      <c r="A53" s="47"/>
      <c r="B53" s="47"/>
      <c r="C53" s="47"/>
      <c r="D53" s="47"/>
      <c r="E53" s="47"/>
      <c r="F53" s="47"/>
      <c r="G53" s="6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75"/>
      <c r="T53" s="76"/>
      <c r="U53" s="77"/>
    </row>
    <row r="54" spans="1:21" ht="57.6">
      <c r="A54" s="104" t="s">
        <v>2</v>
      </c>
      <c r="B54" s="105" t="s">
        <v>70</v>
      </c>
      <c r="C54" s="104" t="s">
        <v>4</v>
      </c>
      <c r="D54" s="104" t="s">
        <v>5</v>
      </c>
      <c r="E54" s="106" t="s">
        <v>6</v>
      </c>
      <c r="F54" s="104" t="s">
        <v>5</v>
      </c>
      <c r="G54" s="104"/>
      <c r="H54" s="106" t="s">
        <v>7</v>
      </c>
      <c r="I54" s="106" t="s">
        <v>8</v>
      </c>
      <c r="J54" s="107" t="s">
        <v>9</v>
      </c>
      <c r="K54" s="107" t="s">
        <v>10</v>
      </c>
      <c r="L54" s="103" t="s">
        <v>11</v>
      </c>
      <c r="M54" s="103" t="s">
        <v>12</v>
      </c>
      <c r="N54" s="103" t="s">
        <v>13</v>
      </c>
      <c r="O54" s="47"/>
      <c r="P54" s="47"/>
      <c r="Q54" s="47"/>
      <c r="R54" s="19" t="s">
        <v>14</v>
      </c>
      <c r="S54" s="75"/>
      <c r="T54" s="76"/>
      <c r="U54" s="77"/>
    </row>
    <row r="55" spans="1:21" ht="15.75" customHeight="1">
      <c r="A55" s="49" t="s">
        <v>26</v>
      </c>
      <c r="B55" s="16">
        <v>44111</v>
      </c>
      <c r="C55" s="49" t="s">
        <v>71</v>
      </c>
      <c r="D55" s="49">
        <v>1</v>
      </c>
      <c r="E55" s="64">
        <f>IF(D55=1,VLOOKUP($A$1,[2]BASE!$A$2:$G$113,6,FALSE),0)</f>
        <v>810</v>
      </c>
      <c r="F55" s="49">
        <v>1</v>
      </c>
      <c r="G55" s="49" t="str">
        <f t="shared" ref="G55:G56" si="15">IF(F55=1,"ida e volta", "--" )</f>
        <v>ida e volta</v>
      </c>
      <c r="H55" s="64">
        <v>911.76</v>
      </c>
      <c r="I55" s="64">
        <f t="shared" ref="I55:I56" si="16">SUM(H55,E55)</f>
        <v>1721.76</v>
      </c>
      <c r="J55" s="41">
        <v>44111</v>
      </c>
      <c r="K55" s="49"/>
      <c r="L55" s="49" t="s">
        <v>20</v>
      </c>
      <c r="M55" s="49" t="s">
        <v>20</v>
      </c>
      <c r="N55" s="49"/>
      <c r="O55" s="47"/>
      <c r="P55" s="47"/>
      <c r="Q55" s="47"/>
      <c r="R55" s="55">
        <f>E55/2</f>
        <v>405</v>
      </c>
      <c r="S55" s="75"/>
      <c r="T55" s="76">
        <v>1851.22</v>
      </c>
      <c r="U55" s="94">
        <f>I55</f>
        <v>1721.76</v>
      </c>
    </row>
    <row r="56" spans="1:21" ht="15.75" customHeight="1">
      <c r="A56" s="49" t="s">
        <v>28</v>
      </c>
      <c r="B56" s="67">
        <v>44130</v>
      </c>
      <c r="C56" s="49" t="s">
        <v>72</v>
      </c>
      <c r="D56" s="49">
        <v>1</v>
      </c>
      <c r="E56" s="64">
        <v>810</v>
      </c>
      <c r="F56" s="49">
        <v>1</v>
      </c>
      <c r="G56" s="49" t="str">
        <f t="shared" si="15"/>
        <v>ida e volta</v>
      </c>
      <c r="H56" s="17">
        <f>IF(F56=1,VLOOKUP($A$1,[2]BASE!$A$2:$G$113,7,FALSE),0)</f>
        <v>1041.22</v>
      </c>
      <c r="I56" s="64">
        <f t="shared" si="16"/>
        <v>1851.22</v>
      </c>
      <c r="J56" s="40">
        <v>44132</v>
      </c>
      <c r="K56" s="49"/>
      <c r="L56" s="49" t="s">
        <v>20</v>
      </c>
      <c r="M56" s="49" t="s">
        <v>20</v>
      </c>
      <c r="N56" s="49"/>
      <c r="O56" s="47"/>
      <c r="P56" s="47"/>
      <c r="Q56" s="47"/>
      <c r="R56" s="55">
        <f>E56/2</f>
        <v>405</v>
      </c>
      <c r="S56" s="75"/>
      <c r="T56" s="76">
        <v>1721.76</v>
      </c>
      <c r="U56" s="95">
        <f>I56</f>
        <v>1851.22</v>
      </c>
    </row>
    <row r="57" spans="1:21" ht="15.75" customHeight="1">
      <c r="A57" s="113"/>
      <c r="B57" s="113"/>
      <c r="C57" s="113"/>
      <c r="D57" s="49">
        <f>SUM(D55:D56)</f>
        <v>2</v>
      </c>
      <c r="E57" s="65">
        <f>SUM(E55:E56)</f>
        <v>1620</v>
      </c>
      <c r="F57" s="49">
        <f>SUM(F55:F56)</f>
        <v>2</v>
      </c>
      <c r="G57" s="49"/>
      <c r="H57" s="65">
        <f>SUM(H55:H56)</f>
        <v>1952.98</v>
      </c>
      <c r="I57" s="65">
        <f>SUM(I55:I56)</f>
        <v>3572.98</v>
      </c>
      <c r="J57" s="113"/>
      <c r="K57" s="113"/>
      <c r="L57" s="113"/>
      <c r="M57" s="113"/>
      <c r="N57" s="113"/>
      <c r="O57" s="47"/>
      <c r="P57" s="47"/>
      <c r="Q57" s="47"/>
      <c r="R57" s="20">
        <f>SUM(R55:R56)</f>
        <v>810</v>
      </c>
      <c r="S57" s="75">
        <v>3572.98</v>
      </c>
      <c r="T57" s="76">
        <f>T55+T56</f>
        <v>3572.98</v>
      </c>
      <c r="U57" s="77">
        <f>I55+I56</f>
        <v>3572.98</v>
      </c>
    </row>
    <row r="58" spans="1:21" ht="15.75" customHeight="1">
      <c r="A58" s="47"/>
      <c r="B58" s="47"/>
      <c r="C58" s="47"/>
      <c r="D58" s="47"/>
      <c r="E58" s="47"/>
      <c r="F58" s="47"/>
      <c r="G58" s="66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75"/>
      <c r="T58" s="76"/>
      <c r="U58" s="77"/>
    </row>
    <row r="59" spans="1:21" ht="57.6">
      <c r="A59" s="104" t="s">
        <v>2</v>
      </c>
      <c r="B59" s="105" t="s">
        <v>73</v>
      </c>
      <c r="C59" s="104" t="s">
        <v>4</v>
      </c>
      <c r="D59" s="104" t="s">
        <v>5</v>
      </c>
      <c r="E59" s="106" t="s">
        <v>6</v>
      </c>
      <c r="F59" s="104" t="s">
        <v>5</v>
      </c>
      <c r="G59" s="104"/>
      <c r="H59" s="106" t="s">
        <v>7</v>
      </c>
      <c r="I59" s="106" t="s">
        <v>8</v>
      </c>
      <c r="J59" s="107" t="s">
        <v>9</v>
      </c>
      <c r="K59" s="107" t="s">
        <v>10</v>
      </c>
      <c r="L59" s="103" t="s">
        <v>11</v>
      </c>
      <c r="M59" s="103" t="s">
        <v>12</v>
      </c>
      <c r="N59" s="103" t="s">
        <v>13</v>
      </c>
      <c r="O59" s="47"/>
      <c r="P59" s="47"/>
      <c r="Q59" s="47"/>
      <c r="R59" s="19" t="s">
        <v>14</v>
      </c>
      <c r="S59" s="75"/>
      <c r="T59" s="76"/>
      <c r="U59" s="77"/>
    </row>
    <row r="60" spans="1:21" ht="15.75" customHeight="1">
      <c r="A60" s="49" t="s">
        <v>26</v>
      </c>
      <c r="B60" s="67">
        <v>44139</v>
      </c>
      <c r="C60" s="49" t="s">
        <v>74</v>
      </c>
      <c r="D60" s="49">
        <v>1</v>
      </c>
      <c r="E60" s="64">
        <f>IF(D60=1,VLOOKUP($A$1,[2]BASE!$A$2:$G$113,6,FALSE),0)</f>
        <v>810</v>
      </c>
      <c r="F60" s="49">
        <v>1</v>
      </c>
      <c r="G60" s="49" t="str">
        <f t="shared" ref="G60:G63" si="17">IF(F60=1,"ida e volta", "--" )</f>
        <v>ida e volta</v>
      </c>
      <c r="H60" s="64">
        <f>IF(F60=1,VLOOKUP($A$1,[2]BASE!$A$2:$G$113,7,FALSE),0)</f>
        <v>1041.22</v>
      </c>
      <c r="I60" s="64">
        <f t="shared" ref="I60:I62" si="18">SUM(H60,E60)</f>
        <v>1851.22</v>
      </c>
      <c r="J60" s="42">
        <v>44141</v>
      </c>
      <c r="K60" s="49"/>
      <c r="L60" s="49" t="s">
        <v>20</v>
      </c>
      <c r="M60" s="49" t="s">
        <v>20</v>
      </c>
      <c r="N60" s="49"/>
      <c r="O60" s="47"/>
      <c r="P60" s="47"/>
      <c r="Q60" s="47"/>
      <c r="R60" s="55">
        <f>E60/2</f>
        <v>405</v>
      </c>
      <c r="S60" s="75"/>
      <c r="T60" s="76">
        <v>1851.22</v>
      </c>
      <c r="U60" s="96">
        <f>I60</f>
        <v>1851.22</v>
      </c>
    </row>
    <row r="61" spans="1:21" ht="15.75" customHeight="1">
      <c r="A61" s="49" t="s">
        <v>21</v>
      </c>
      <c r="B61" s="67">
        <v>44145</v>
      </c>
      <c r="C61" s="49" t="s">
        <v>75</v>
      </c>
      <c r="D61" s="49">
        <v>1</v>
      </c>
      <c r="E61" s="64">
        <f>IF(D61=1,VLOOKUP($A$1,[2]BASE!$A$2:$G$113,6,FALSE),0)</f>
        <v>810</v>
      </c>
      <c r="F61" s="49">
        <v>1</v>
      </c>
      <c r="G61" s="49" t="str">
        <f t="shared" si="17"/>
        <v>ida e volta</v>
      </c>
      <c r="H61" s="64">
        <v>911.76</v>
      </c>
      <c r="I61" s="64">
        <f t="shared" si="18"/>
        <v>1721.76</v>
      </c>
      <c r="J61" s="43">
        <v>44148</v>
      </c>
      <c r="K61" s="49"/>
      <c r="L61" s="49" t="s">
        <v>20</v>
      </c>
      <c r="M61" s="49" t="s">
        <v>20</v>
      </c>
      <c r="N61" s="49"/>
      <c r="O61" s="47"/>
      <c r="P61" s="47"/>
      <c r="Q61" s="47"/>
      <c r="R61" s="55">
        <f t="shared" ref="R61:R62" si="19">E61/2</f>
        <v>405</v>
      </c>
      <c r="S61" s="75"/>
      <c r="T61" s="76">
        <v>1721.76</v>
      </c>
      <c r="U61" s="97">
        <f>I61</f>
        <v>1721.76</v>
      </c>
    </row>
    <row r="62" spans="1:21" ht="15.75" customHeight="1">
      <c r="A62" s="49" t="s">
        <v>28</v>
      </c>
      <c r="B62" s="67">
        <v>44151</v>
      </c>
      <c r="C62" s="49" t="s">
        <v>76</v>
      </c>
      <c r="D62" s="49">
        <v>1</v>
      </c>
      <c r="E62" s="64">
        <f>IF(D62=1,VLOOKUP($A$1,[2]BASE!$A$2:$G$113,6,FALSE),0)</f>
        <v>810</v>
      </c>
      <c r="F62" s="49">
        <v>1</v>
      </c>
      <c r="G62" s="49" t="str">
        <f t="shared" si="17"/>
        <v>ida e volta</v>
      </c>
      <c r="H62" s="64">
        <f>IF(F62=1,VLOOKUP($A$1,[2]BASE!$A$2:$G$113,7,FALSE),0)</f>
        <v>1041.22</v>
      </c>
      <c r="I62" s="64">
        <f t="shared" si="18"/>
        <v>1851.22</v>
      </c>
      <c r="J62" s="44">
        <v>44153</v>
      </c>
      <c r="K62" s="49"/>
      <c r="L62" s="49" t="s">
        <v>20</v>
      </c>
      <c r="M62" s="49" t="s">
        <v>20</v>
      </c>
      <c r="N62" s="49"/>
      <c r="O62" s="47"/>
      <c r="P62" s="47"/>
      <c r="Q62" s="47"/>
      <c r="R62" s="55">
        <f t="shared" si="19"/>
        <v>405</v>
      </c>
      <c r="S62" s="75"/>
      <c r="T62" s="76">
        <v>1851.22</v>
      </c>
      <c r="U62" s="98">
        <f>I62</f>
        <v>1851.22</v>
      </c>
    </row>
    <row r="63" spans="1:21" ht="15.75" customHeight="1">
      <c r="A63" s="113"/>
      <c r="B63" s="113"/>
      <c r="C63" s="113"/>
      <c r="D63" s="49">
        <f>SUM(D59:D62)</f>
        <v>3</v>
      </c>
      <c r="E63" s="64">
        <f>IF(D63=1,VLOOKUP($A$1,[2]BASE!$A$2:$G$113,4,FALSE),0)</f>
        <v>0</v>
      </c>
      <c r="F63" s="49"/>
      <c r="G63" s="49" t="str">
        <f t="shared" si="17"/>
        <v>--</v>
      </c>
      <c r="H63" s="64">
        <f>IF(F63=1,VLOOKUP($A$1,[2]BASE!$A$2:$E$113,5,FALSE),0)</f>
        <v>0</v>
      </c>
      <c r="I63" s="65">
        <f>SUM(I59:I62)</f>
        <v>5424.2</v>
      </c>
      <c r="J63" s="113"/>
      <c r="K63" s="113"/>
      <c r="L63" s="113"/>
      <c r="M63" s="113"/>
      <c r="N63" s="113"/>
      <c r="O63" s="47"/>
      <c r="P63" s="47"/>
      <c r="Q63" s="47"/>
      <c r="R63" s="20">
        <f>SUM(R60:R62)</f>
        <v>1215</v>
      </c>
      <c r="S63" s="75">
        <v>5424.2</v>
      </c>
      <c r="T63" s="76">
        <f>T60+T61+T62</f>
        <v>5424.2</v>
      </c>
      <c r="U63" s="77">
        <f>U60+U61+U62</f>
        <v>5424.2</v>
      </c>
    </row>
    <row r="64" spans="1:21" ht="15.75" customHeight="1">
      <c r="A64" s="47"/>
      <c r="B64" s="58"/>
      <c r="C64" s="47"/>
      <c r="D64" s="47"/>
      <c r="E64" s="47"/>
      <c r="F64" s="47"/>
      <c r="G64" s="6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75"/>
      <c r="T64" s="76"/>
      <c r="U64" s="77"/>
    </row>
    <row r="65" spans="1:21" ht="57.6">
      <c r="A65" s="104" t="s">
        <v>2</v>
      </c>
      <c r="B65" s="105" t="s">
        <v>77</v>
      </c>
      <c r="C65" s="104" t="s">
        <v>4</v>
      </c>
      <c r="D65" s="104" t="s">
        <v>5</v>
      </c>
      <c r="E65" s="106" t="s">
        <v>6</v>
      </c>
      <c r="F65" s="104" t="s">
        <v>5</v>
      </c>
      <c r="G65" s="104"/>
      <c r="H65" s="106" t="s">
        <v>7</v>
      </c>
      <c r="I65" s="106" t="s">
        <v>8</v>
      </c>
      <c r="J65" s="107" t="s">
        <v>9</v>
      </c>
      <c r="K65" s="107" t="s">
        <v>10</v>
      </c>
      <c r="L65" s="103" t="s">
        <v>11</v>
      </c>
      <c r="M65" s="103" t="s">
        <v>12</v>
      </c>
      <c r="N65" s="103" t="s">
        <v>13</v>
      </c>
      <c r="O65" s="68"/>
      <c r="P65" s="68"/>
      <c r="Q65" s="47"/>
      <c r="R65" s="19" t="s">
        <v>14</v>
      </c>
      <c r="S65" s="75"/>
      <c r="T65" s="76"/>
      <c r="U65" s="77"/>
    </row>
    <row r="66" spans="1:21" ht="15.75" customHeight="1">
      <c r="A66" s="49" t="s">
        <v>18</v>
      </c>
      <c r="B66" s="67">
        <v>44169</v>
      </c>
      <c r="C66" s="49" t="s">
        <v>78</v>
      </c>
      <c r="D66" s="49">
        <v>1</v>
      </c>
      <c r="E66" s="64">
        <f>IF(D66=1,VLOOKUP($A$1,[2]BASE!$A$2:$G$113,6,FALSE),0)</f>
        <v>810</v>
      </c>
      <c r="F66" s="49">
        <v>1</v>
      </c>
      <c r="G66" s="49" t="str">
        <f t="shared" ref="G66:G70" si="20">IF(F66=1,"ida e volta", "--" )</f>
        <v>ida e volta</v>
      </c>
      <c r="H66" s="64">
        <v>911.76</v>
      </c>
      <c r="I66" s="64">
        <f t="shared" ref="I66:I70" si="21">SUM(H66,E66)</f>
        <v>1721.76</v>
      </c>
      <c r="J66" s="45">
        <v>44174</v>
      </c>
      <c r="K66" s="49"/>
      <c r="L66" s="49" t="s">
        <v>20</v>
      </c>
      <c r="M66" s="49" t="s">
        <v>20</v>
      </c>
      <c r="N66" s="49"/>
      <c r="O66" s="68"/>
      <c r="P66" s="68"/>
      <c r="Q66" s="47"/>
      <c r="R66" s="55">
        <f>E66/2</f>
        <v>405</v>
      </c>
      <c r="S66" s="75"/>
      <c r="T66" s="76"/>
      <c r="U66" s="77"/>
    </row>
    <row r="67" spans="1:21" ht="15.75" customHeight="1">
      <c r="A67" s="49" t="s">
        <v>28</v>
      </c>
      <c r="B67" s="67">
        <v>44172</v>
      </c>
      <c r="C67" s="49" t="s">
        <v>79</v>
      </c>
      <c r="D67" s="49">
        <v>1</v>
      </c>
      <c r="E67" s="64">
        <f>IF(D67=1,VLOOKUP($A$1,[2]BASE!$A$2:$G$113,6,FALSE),0)</f>
        <v>810</v>
      </c>
      <c r="F67" s="49">
        <v>1</v>
      </c>
      <c r="G67" s="49" t="str">
        <f t="shared" si="20"/>
        <v>ida e volta</v>
      </c>
      <c r="H67" s="64">
        <f>IF(F67=1,VLOOKUP($A$1,[2]BASE!$A$2:$G$113,7,FALSE),0)</f>
        <v>1041.22</v>
      </c>
      <c r="I67" s="64">
        <f t="shared" si="21"/>
        <v>1851.22</v>
      </c>
      <c r="J67" s="45">
        <v>44174</v>
      </c>
      <c r="K67" s="49"/>
      <c r="L67" s="49" t="s">
        <v>20</v>
      </c>
      <c r="M67" s="49" t="s">
        <v>20</v>
      </c>
      <c r="N67" s="49"/>
      <c r="O67" s="68"/>
      <c r="P67" s="68"/>
      <c r="Q67" s="47"/>
      <c r="R67" s="55">
        <f t="shared" ref="R67:R70" si="22">E67/2</f>
        <v>405</v>
      </c>
      <c r="S67" s="75"/>
      <c r="T67" s="76">
        <v>3572.98</v>
      </c>
      <c r="U67" s="99">
        <f>I66+I67</f>
        <v>3572.98</v>
      </c>
    </row>
    <row r="68" spans="1:21" ht="15.75" customHeight="1">
      <c r="A68" s="49" t="s">
        <v>26</v>
      </c>
      <c r="B68" s="67">
        <v>44174</v>
      </c>
      <c r="C68" s="49" t="s">
        <v>80</v>
      </c>
      <c r="D68" s="49">
        <v>1</v>
      </c>
      <c r="E68" s="64">
        <f>IF(D68=1,VLOOKUP($A$1,[2]BASE!$A$2:$G$113,6,FALSE),0)</f>
        <v>810</v>
      </c>
      <c r="F68" s="49">
        <v>1</v>
      </c>
      <c r="G68" s="49" t="str">
        <f t="shared" si="20"/>
        <v>ida e volta</v>
      </c>
      <c r="H68" s="64">
        <f>IF(F68=1,VLOOKUP($A$1,[2]BASE!$A$2:$G$113,7,FALSE),0)</f>
        <v>1041.22</v>
      </c>
      <c r="I68" s="64">
        <f t="shared" si="21"/>
        <v>1851.22</v>
      </c>
      <c r="J68" s="46">
        <v>44176</v>
      </c>
      <c r="K68" s="49"/>
      <c r="L68" s="49" t="s">
        <v>20</v>
      </c>
      <c r="M68" s="49" t="s">
        <v>20</v>
      </c>
      <c r="N68" s="49"/>
      <c r="O68" s="68"/>
      <c r="P68" s="68"/>
      <c r="Q68" s="47"/>
      <c r="R68" s="55">
        <f t="shared" si="22"/>
        <v>405</v>
      </c>
      <c r="S68" s="75"/>
      <c r="T68" s="76">
        <v>1851.22</v>
      </c>
      <c r="U68" s="100">
        <f>I68</f>
        <v>1851.22</v>
      </c>
    </row>
    <row r="69" spans="1:21" ht="15.75" customHeight="1">
      <c r="A69" s="49" t="s">
        <v>21</v>
      </c>
      <c r="B69" s="67">
        <v>44180</v>
      </c>
      <c r="C69" s="49" t="s">
        <v>81</v>
      </c>
      <c r="D69" s="49">
        <v>1</v>
      </c>
      <c r="E69" s="64">
        <f>IF(D69=1,VLOOKUP($A$1,[2]BASE!$A$2:$G$113,6,FALSE),0)</f>
        <v>810</v>
      </c>
      <c r="F69" s="49">
        <v>1</v>
      </c>
      <c r="G69" s="49" t="str">
        <f t="shared" si="20"/>
        <v>ida e volta</v>
      </c>
      <c r="H69" s="64">
        <f>IF(F69=1,VLOOKUP($A$1,[2]BASE!$A$2:$G$113,7,FALSE),0)</f>
        <v>1041.22</v>
      </c>
      <c r="I69" s="64">
        <f t="shared" si="21"/>
        <v>1851.22</v>
      </c>
      <c r="J69" s="43">
        <v>44181</v>
      </c>
      <c r="K69" s="49"/>
      <c r="L69" s="49" t="s">
        <v>20</v>
      </c>
      <c r="M69" s="49" t="s">
        <v>20</v>
      </c>
      <c r="N69" s="49"/>
      <c r="O69" s="68"/>
      <c r="P69" s="68"/>
      <c r="Q69" s="47"/>
      <c r="R69" s="55">
        <f t="shared" si="22"/>
        <v>405</v>
      </c>
      <c r="S69" s="75"/>
      <c r="T69" s="76">
        <v>1851.22</v>
      </c>
      <c r="U69" s="97">
        <f>I69</f>
        <v>1851.22</v>
      </c>
    </row>
    <row r="70" spans="1:21" ht="15.75" customHeight="1">
      <c r="A70" s="49" t="s">
        <v>26</v>
      </c>
      <c r="B70" s="67">
        <v>44188</v>
      </c>
      <c r="C70" s="49" t="s">
        <v>82</v>
      </c>
      <c r="D70" s="49">
        <v>1</v>
      </c>
      <c r="E70" s="64">
        <f>IF(D70=1,VLOOKUP($A$1,[2]BASE!$A$2:$G$113,6,FALSE),0)</f>
        <v>810</v>
      </c>
      <c r="F70" s="49">
        <v>1</v>
      </c>
      <c r="G70" s="49" t="str">
        <f t="shared" si="20"/>
        <v>ida e volta</v>
      </c>
      <c r="H70" s="64">
        <v>533.57000000000005</v>
      </c>
      <c r="I70" s="64">
        <f t="shared" si="21"/>
        <v>1343.5700000000002</v>
      </c>
      <c r="J70" s="39">
        <v>44194</v>
      </c>
      <c r="K70" s="49"/>
      <c r="L70" s="49" t="s">
        <v>20</v>
      </c>
      <c r="M70" s="49"/>
      <c r="N70" s="49" t="s">
        <v>20</v>
      </c>
      <c r="O70" s="68"/>
      <c r="P70" s="68"/>
      <c r="Q70" s="47"/>
      <c r="R70" s="55">
        <f t="shared" si="22"/>
        <v>405</v>
      </c>
      <c r="S70" s="75"/>
      <c r="T70" s="76">
        <v>1343.57</v>
      </c>
      <c r="U70" s="84">
        <f>I70</f>
        <v>1343.5700000000002</v>
      </c>
    </row>
    <row r="71" spans="1:21" ht="15.75" customHeight="1">
      <c r="A71" s="113"/>
      <c r="B71" s="113"/>
      <c r="C71" s="113"/>
      <c r="D71" s="49">
        <f>SUM(D66:D70)</f>
        <v>5</v>
      </c>
      <c r="E71" s="65">
        <f>SUM(E66:E70)</f>
        <v>4050</v>
      </c>
      <c r="F71" s="49">
        <f>SUM(F66:F70)</f>
        <v>5</v>
      </c>
      <c r="G71" s="49"/>
      <c r="H71" s="65">
        <f>SUM(H66:H70)</f>
        <v>4568.99</v>
      </c>
      <c r="I71" s="65">
        <f>SUM(I66:I70)</f>
        <v>8618.99</v>
      </c>
      <c r="J71" s="113"/>
      <c r="K71" s="113"/>
      <c r="L71" s="113"/>
      <c r="M71" s="113"/>
      <c r="N71" s="113"/>
      <c r="O71" s="47"/>
      <c r="P71" s="47"/>
      <c r="Q71" s="47"/>
      <c r="R71" s="20">
        <f>SUM(R66:R70)</f>
        <v>2025</v>
      </c>
      <c r="S71" s="75">
        <v>8618.99</v>
      </c>
      <c r="T71" s="76">
        <f>T67+T68+T69+T70</f>
        <v>8618.99</v>
      </c>
      <c r="U71" s="77">
        <f>U67+U68+U69+U70</f>
        <v>8618.99</v>
      </c>
    </row>
    <row r="72" spans="1:21" ht="15.75" customHeight="1">
      <c r="A72" s="47"/>
      <c r="B72" s="47"/>
      <c r="C72" s="47"/>
      <c r="D72" s="47"/>
      <c r="E72" s="47"/>
      <c r="F72" s="47"/>
      <c r="G72" s="47"/>
      <c r="H72" s="58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75"/>
      <c r="T72" s="76"/>
      <c r="U72" s="77"/>
    </row>
    <row r="73" spans="1:21" ht="15.75" customHeight="1" thickBot="1">
      <c r="A73" s="47"/>
      <c r="B73" s="47"/>
      <c r="C73" s="47"/>
      <c r="D73" s="47"/>
      <c r="E73" s="47"/>
      <c r="F73" s="47"/>
      <c r="G73" s="47"/>
      <c r="H73" s="58"/>
      <c r="I73" s="47"/>
      <c r="J73" s="47"/>
      <c r="K73" s="47"/>
      <c r="L73" s="47"/>
      <c r="M73" s="47"/>
      <c r="N73" s="47"/>
      <c r="O73" s="119">
        <f>O40</f>
        <v>3702.4400000000005</v>
      </c>
      <c r="P73" s="119"/>
      <c r="Q73" s="109" t="s">
        <v>83</v>
      </c>
      <c r="R73" s="21">
        <f>SUM(R71+R63+R57+R52+R48+R44+R40+R28+R17)</f>
        <v>13770</v>
      </c>
      <c r="S73" s="101">
        <v>77842.77</v>
      </c>
      <c r="T73" s="102">
        <f>T16+T28+T40+T44+T48+T52+T57+T63+T71</f>
        <v>77842.780000000013</v>
      </c>
      <c r="U73" s="102">
        <f>U16+U28+U40+U44+U48+U52+U57+U63+U71</f>
        <v>77842.77</v>
      </c>
    </row>
    <row r="74" spans="1:21" ht="15.75" customHeight="1">
      <c r="A74" s="47"/>
      <c r="B74" s="47"/>
      <c r="C74" s="47"/>
      <c r="D74" s="47"/>
      <c r="E74" s="47"/>
      <c r="F74" s="47"/>
      <c r="G74" s="47"/>
      <c r="H74" s="58"/>
      <c r="I74" s="69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ht="15.75" customHeight="1">
      <c r="A75" s="47"/>
      <c r="B75" s="47"/>
      <c r="C75" s="47"/>
      <c r="D75" s="47"/>
      <c r="E75" s="47"/>
      <c r="F75" s="47"/>
      <c r="G75" s="47"/>
      <c r="H75" s="58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ht="15.75" customHeight="1">
      <c r="A76" s="47"/>
      <c r="B76" s="47"/>
      <c r="C76" s="47"/>
      <c r="D76" s="47"/>
      <c r="E76" s="47"/>
      <c r="F76" s="47"/>
      <c r="G76" s="70"/>
      <c r="H76" s="70"/>
      <c r="I76" s="71"/>
      <c r="J76" s="70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</sheetData>
  <mergeCells count="26">
    <mergeCell ref="A57:C57"/>
    <mergeCell ref="J57:N57"/>
    <mergeCell ref="A63:C63"/>
    <mergeCell ref="J63:N63"/>
    <mergeCell ref="O73:P73"/>
    <mergeCell ref="L24:N24"/>
    <mergeCell ref="J17:N17"/>
    <mergeCell ref="A17:C17"/>
    <mergeCell ref="J28:N28"/>
    <mergeCell ref="A28:D28"/>
    <mergeCell ref="J44:N44"/>
    <mergeCell ref="A44:C44"/>
    <mergeCell ref="A48:C48"/>
    <mergeCell ref="J48:N48"/>
    <mergeCell ref="J40:N40"/>
    <mergeCell ref="A40:C40"/>
    <mergeCell ref="A71:C71"/>
    <mergeCell ref="J71:N71"/>
    <mergeCell ref="A52:C52"/>
    <mergeCell ref="J52:N52"/>
    <mergeCell ref="S2:U2"/>
    <mergeCell ref="O29:Q29"/>
    <mergeCell ref="M37:N37"/>
    <mergeCell ref="M38:N38"/>
    <mergeCell ref="O40:P40"/>
    <mergeCell ref="A1:N2"/>
  </mergeCells>
  <conditionalFormatting sqref="C55:C56 C60:C62 C66:C70">
    <cfRule type="expression" dxfId="103" priority="83">
      <formula>J55&gt;1/1/2015</formula>
    </cfRule>
  </conditionalFormatting>
  <conditionalFormatting sqref="C66">
    <cfRule type="notContainsBlanks" dxfId="102" priority="84">
      <formula>LEN(TRIM(C142))&gt;0</formula>
    </cfRule>
  </conditionalFormatting>
  <conditionalFormatting sqref="C55:C56 C60:C62 C66:C70">
    <cfRule type="expression" dxfId="101" priority="85">
      <formula>J55&gt;1/1/2016</formula>
    </cfRule>
  </conditionalFormatting>
  <conditionalFormatting sqref="C66">
    <cfRule type="notContainsBlanks" dxfId="100" priority="86">
      <formula>LEN(TRIM(C142))&gt;0</formula>
    </cfRule>
  </conditionalFormatting>
  <conditionalFormatting sqref="C55">
    <cfRule type="notContainsBlanks" dxfId="99" priority="317">
      <formula>LEN(TRIM(C78))&gt;0</formula>
    </cfRule>
  </conditionalFormatting>
  <conditionalFormatting sqref="C55">
    <cfRule type="notContainsBlanks" dxfId="98" priority="321">
      <formula>LEN(TRIM(C78))&gt;0</formula>
    </cfRule>
  </conditionalFormatting>
  <conditionalFormatting sqref="C56">
    <cfRule type="notContainsBlanks" dxfId="97" priority="323">
      <formula>LEN(TRIM(C97))&gt;0</formula>
    </cfRule>
  </conditionalFormatting>
  <conditionalFormatting sqref="C56">
    <cfRule type="notContainsBlanks" dxfId="96" priority="325">
      <formula>LEN(TRIM(C97))&gt;0</formula>
    </cfRule>
  </conditionalFormatting>
  <conditionalFormatting sqref="C60">
    <cfRule type="notContainsBlanks" dxfId="95" priority="336">
      <formula>LEN(TRIM(C109))&gt;0</formula>
    </cfRule>
  </conditionalFormatting>
  <conditionalFormatting sqref="C60">
    <cfRule type="notContainsBlanks" dxfId="94" priority="340">
      <formula>LEN(TRIM(C109))&gt;0</formula>
    </cfRule>
  </conditionalFormatting>
  <conditionalFormatting sqref="C61">
    <cfRule type="notContainsBlanks" dxfId="93" priority="343">
      <formula>LEN(TRIM(C115))&gt;0</formula>
    </cfRule>
  </conditionalFormatting>
  <conditionalFormatting sqref="C61">
    <cfRule type="notContainsBlanks" dxfId="92" priority="347">
      <formula>LEN(TRIM(C115))&gt;0</formula>
    </cfRule>
  </conditionalFormatting>
  <conditionalFormatting sqref="C62">
    <cfRule type="notContainsBlanks" dxfId="91" priority="349">
      <formula>LEN(TRIM(C121))&gt;0</formula>
    </cfRule>
  </conditionalFormatting>
  <conditionalFormatting sqref="C62">
    <cfRule type="notContainsBlanks" dxfId="90" priority="351">
      <formula>LEN(TRIM(C121))&gt;0</formula>
    </cfRule>
  </conditionalFormatting>
  <conditionalFormatting sqref="C70">
    <cfRule type="notContainsBlanks" dxfId="89" priority="353">
      <formula>LEN(TRIM(C161))&gt;0</formula>
    </cfRule>
  </conditionalFormatting>
  <conditionalFormatting sqref="C70">
    <cfRule type="notContainsBlanks" dxfId="88" priority="355">
      <formula>LEN(TRIM(C161))&gt;0</formula>
    </cfRule>
  </conditionalFormatting>
  <conditionalFormatting sqref="C67">
    <cfRule type="notContainsBlanks" dxfId="87" priority="360">
      <formula>LEN(TRIM(C145))&gt;0</formula>
    </cfRule>
  </conditionalFormatting>
  <conditionalFormatting sqref="C67">
    <cfRule type="notContainsBlanks" dxfId="86" priority="362">
      <formula>LEN(TRIM(C145))&gt;0</formula>
    </cfRule>
  </conditionalFormatting>
  <conditionalFormatting sqref="C68">
    <cfRule type="notContainsBlanks" dxfId="85" priority="367">
      <formula>LEN(TRIM(C147))&gt;0</formula>
    </cfRule>
  </conditionalFormatting>
  <conditionalFormatting sqref="C68">
    <cfRule type="notContainsBlanks" dxfId="84" priority="369">
      <formula>LEN(TRIM(C147))&gt;0</formula>
    </cfRule>
  </conditionalFormatting>
  <conditionalFormatting sqref="C69">
    <cfRule type="notContainsBlanks" dxfId="83" priority="374">
      <formula>LEN(TRIM(C153))&gt;0</formula>
    </cfRule>
  </conditionalFormatting>
  <conditionalFormatting sqref="C69">
    <cfRule type="notContainsBlanks" dxfId="82" priority="376">
      <formula>LEN(TRIM(C153))&gt;0</formula>
    </cfRule>
  </conditionalFormatting>
  <conditionalFormatting sqref="C12:C14 C4:C10">
    <cfRule type="expression" dxfId="81" priority="57">
      <formula>J4&gt;1/1/2015</formula>
    </cfRule>
  </conditionalFormatting>
  <conditionalFormatting sqref="C12:C14 C4:C10">
    <cfRule type="expression" dxfId="80" priority="58">
      <formula>J4&gt;1/1/2016</formula>
    </cfRule>
  </conditionalFormatting>
  <conditionalFormatting sqref="C11">
    <cfRule type="expression" dxfId="79" priority="59">
      <formula>J11&gt;1/1/2015</formula>
    </cfRule>
  </conditionalFormatting>
  <conditionalFormatting sqref="C11">
    <cfRule type="notContainsBlanks" dxfId="78" priority="60">
      <formula>LEN(TRIM(C11))&gt;0</formula>
    </cfRule>
  </conditionalFormatting>
  <conditionalFormatting sqref="C11">
    <cfRule type="expression" dxfId="77" priority="61">
      <formula>J11&gt;1/1/2016</formula>
    </cfRule>
  </conditionalFormatting>
  <conditionalFormatting sqref="C11">
    <cfRule type="notContainsBlanks" dxfId="76" priority="62">
      <formula>LEN(TRIM(C11))&gt;0</formula>
    </cfRule>
  </conditionalFormatting>
  <conditionalFormatting sqref="C15">
    <cfRule type="expression" dxfId="75" priority="63">
      <formula>J15&gt;1/1/2015</formula>
    </cfRule>
  </conditionalFormatting>
  <conditionalFormatting sqref="C15">
    <cfRule type="notContainsBlanks" dxfId="74" priority="64">
      <formula>LEN(TRIM(C15))&gt;0</formula>
    </cfRule>
  </conditionalFormatting>
  <conditionalFormatting sqref="C15">
    <cfRule type="expression" dxfId="73" priority="65">
      <formula>J15&gt;1/1/2016</formula>
    </cfRule>
  </conditionalFormatting>
  <conditionalFormatting sqref="C15">
    <cfRule type="notContainsBlanks" dxfId="72" priority="66">
      <formula>LEN(TRIM(C15))&gt;0</formula>
    </cfRule>
  </conditionalFormatting>
  <conditionalFormatting sqref="C16">
    <cfRule type="expression" dxfId="71" priority="67">
      <formula>J16&gt;1/1/2015</formula>
    </cfRule>
  </conditionalFormatting>
  <conditionalFormatting sqref="C16">
    <cfRule type="notContainsBlanks" dxfId="70" priority="68">
      <formula>LEN(TRIM(C16))&gt;0</formula>
    </cfRule>
  </conditionalFormatting>
  <conditionalFormatting sqref="C16">
    <cfRule type="expression" dxfId="69" priority="69">
      <formula>J16&gt;1/1/2016</formula>
    </cfRule>
  </conditionalFormatting>
  <conditionalFormatting sqref="C16">
    <cfRule type="notContainsBlanks" dxfId="68" priority="70">
      <formula>LEN(TRIM(C16))&gt;0</formula>
    </cfRule>
  </conditionalFormatting>
  <conditionalFormatting sqref="C8:C10">
    <cfRule type="notContainsBlanks" dxfId="67" priority="71">
      <formula>LEN(TRIM(C97))&gt;0</formula>
    </cfRule>
  </conditionalFormatting>
  <conditionalFormatting sqref="C8:C10">
    <cfRule type="notContainsBlanks" dxfId="66" priority="72">
      <formula>LEN(TRIM(C97))&gt;0</formula>
    </cfRule>
  </conditionalFormatting>
  <conditionalFormatting sqref="C14">
    <cfRule type="notContainsBlanks" dxfId="65" priority="73">
      <formula>LEN(TRIM(C110))&gt;0</formula>
    </cfRule>
  </conditionalFormatting>
  <conditionalFormatting sqref="C14">
    <cfRule type="notContainsBlanks" dxfId="64" priority="74">
      <formula>LEN(TRIM(C110))&gt;0</formula>
    </cfRule>
  </conditionalFormatting>
  <conditionalFormatting sqref="C12:C13">
    <cfRule type="notContainsBlanks" dxfId="63" priority="75">
      <formula>LEN(TRIM(C105))&gt;0</formula>
    </cfRule>
  </conditionalFormatting>
  <conditionalFormatting sqref="C12:C13">
    <cfRule type="notContainsBlanks" dxfId="62" priority="76">
      <formula>LEN(TRIM(C105))&gt;0</formula>
    </cfRule>
  </conditionalFormatting>
  <conditionalFormatting sqref="C6:C7">
    <cfRule type="notContainsBlanks" dxfId="61" priority="77">
      <formula>LEN(TRIM(C92))&gt;0</formula>
    </cfRule>
  </conditionalFormatting>
  <conditionalFormatting sqref="C6:C7">
    <cfRule type="notContainsBlanks" dxfId="60" priority="78">
      <formula>LEN(TRIM(C92))&gt;0</formula>
    </cfRule>
  </conditionalFormatting>
  <conditionalFormatting sqref="C5">
    <cfRule type="notContainsBlanks" dxfId="59" priority="79">
      <formula>LEN(TRIM(C90))&gt;0</formula>
    </cfRule>
  </conditionalFormatting>
  <conditionalFormatting sqref="C5">
    <cfRule type="notContainsBlanks" dxfId="58" priority="80">
      <formula>LEN(TRIM(C90))&gt;0</formula>
    </cfRule>
  </conditionalFormatting>
  <conditionalFormatting sqref="C4">
    <cfRule type="notContainsBlanks" dxfId="57" priority="81">
      <formula>LEN(TRIM(C86))&gt;0</formula>
    </cfRule>
  </conditionalFormatting>
  <conditionalFormatting sqref="C4">
    <cfRule type="notContainsBlanks" dxfId="56" priority="82">
      <formula>LEN(TRIM(C86))&gt;0</formula>
    </cfRule>
  </conditionalFormatting>
  <conditionalFormatting sqref="C27 C25 C20:C23">
    <cfRule type="expression" dxfId="55" priority="35">
      <formula>J20&gt;1/1/2015</formula>
    </cfRule>
  </conditionalFormatting>
  <conditionalFormatting sqref="C27 C25 C20:C23">
    <cfRule type="expression" dxfId="54" priority="36">
      <formula>J20&gt;1/1/2016</formula>
    </cfRule>
  </conditionalFormatting>
  <conditionalFormatting sqref="C24">
    <cfRule type="expression" dxfId="53" priority="37">
      <formula>J24&gt;1/1/2015</formula>
    </cfRule>
  </conditionalFormatting>
  <conditionalFormatting sqref="C24">
    <cfRule type="notContainsBlanks" dxfId="52" priority="38">
      <formula>LEN(TRIM(C24))&gt;0</formula>
    </cfRule>
  </conditionalFormatting>
  <conditionalFormatting sqref="C24">
    <cfRule type="expression" dxfId="51" priority="39">
      <formula>J24&gt;1/1/2016</formula>
    </cfRule>
  </conditionalFormatting>
  <conditionalFormatting sqref="C24">
    <cfRule type="notContainsBlanks" dxfId="50" priority="40">
      <formula>LEN(TRIM(C24))&gt;0</formula>
    </cfRule>
  </conditionalFormatting>
  <conditionalFormatting sqref="C26">
    <cfRule type="expression" dxfId="49" priority="41">
      <formula>J26&gt;1/1/2015</formula>
    </cfRule>
  </conditionalFormatting>
  <conditionalFormatting sqref="C26">
    <cfRule type="notContainsBlanks" dxfId="48" priority="42">
      <formula>LEN(TRIM(C26))&gt;0</formula>
    </cfRule>
  </conditionalFormatting>
  <conditionalFormatting sqref="C26">
    <cfRule type="expression" dxfId="47" priority="43">
      <formula>J26&gt;1/1/2016</formula>
    </cfRule>
  </conditionalFormatting>
  <conditionalFormatting sqref="C26">
    <cfRule type="notContainsBlanks" dxfId="46" priority="44">
      <formula>LEN(TRIM(C26))&gt;0</formula>
    </cfRule>
  </conditionalFormatting>
  <conditionalFormatting sqref="C25">
    <cfRule type="notContainsBlanks" dxfId="45" priority="45">
      <formula>LEN(TRIM(C114))&gt;0</formula>
    </cfRule>
  </conditionalFormatting>
  <conditionalFormatting sqref="C25">
    <cfRule type="notContainsBlanks" dxfId="44" priority="46">
      <formula>LEN(TRIM(C114))&gt;0</formula>
    </cfRule>
  </conditionalFormatting>
  <conditionalFormatting sqref="C27">
    <cfRule type="notContainsBlanks" dxfId="43" priority="47">
      <formula>LEN(TRIM(C123))&gt;0</formula>
    </cfRule>
  </conditionalFormatting>
  <conditionalFormatting sqref="C27">
    <cfRule type="notContainsBlanks" dxfId="42" priority="48">
      <formula>LEN(TRIM(C123))&gt;0</formula>
    </cfRule>
  </conditionalFormatting>
  <conditionalFormatting sqref="C23">
    <cfRule type="notContainsBlanks" dxfId="41" priority="49">
      <formula>LEN(TRIM(C109))&gt;0</formula>
    </cfRule>
  </conditionalFormatting>
  <conditionalFormatting sqref="C23">
    <cfRule type="notContainsBlanks" dxfId="40" priority="50">
      <formula>LEN(TRIM(C109))&gt;0</formula>
    </cfRule>
  </conditionalFormatting>
  <conditionalFormatting sqref="C22">
    <cfRule type="notContainsBlanks" dxfId="39" priority="51">
      <formula>LEN(TRIM(C107))&gt;0</formula>
    </cfRule>
  </conditionalFormatting>
  <conditionalFormatting sqref="C22">
    <cfRule type="notContainsBlanks" dxfId="38" priority="52">
      <formula>LEN(TRIM(C107))&gt;0</formula>
    </cfRule>
  </conditionalFormatting>
  <conditionalFormatting sqref="C21">
    <cfRule type="notContainsBlanks" dxfId="37" priority="53">
      <formula>LEN(TRIM(C102))&gt;0</formula>
    </cfRule>
  </conditionalFormatting>
  <conditionalFormatting sqref="C21">
    <cfRule type="notContainsBlanks" dxfId="36" priority="54">
      <formula>LEN(TRIM(C102))&gt;0</formula>
    </cfRule>
  </conditionalFormatting>
  <conditionalFormatting sqref="C20">
    <cfRule type="notContainsBlanks" dxfId="35" priority="55">
      <formula>LEN(TRIM(C100))&gt;0</formula>
    </cfRule>
  </conditionalFormatting>
  <conditionalFormatting sqref="C20">
    <cfRule type="notContainsBlanks" dxfId="34" priority="56">
      <formula>LEN(TRIM(C100))&gt;0</formula>
    </cfRule>
  </conditionalFormatting>
  <conditionalFormatting sqref="C51">
    <cfRule type="expression" dxfId="33" priority="1">
      <formula>J51&gt;1/1/2015</formula>
    </cfRule>
  </conditionalFormatting>
  <conditionalFormatting sqref="C37:C39 C31:C35">
    <cfRule type="expression" dxfId="32" priority="13">
      <formula>J31&gt;1/1/2015</formula>
    </cfRule>
  </conditionalFormatting>
  <conditionalFormatting sqref="C37:C39 C31:C35">
    <cfRule type="expression" dxfId="31" priority="14">
      <formula>J31&gt;1/1/2016</formula>
    </cfRule>
  </conditionalFormatting>
  <conditionalFormatting sqref="C36">
    <cfRule type="expression" dxfId="30" priority="15">
      <formula>J36&gt;1/1/2015</formula>
    </cfRule>
  </conditionalFormatting>
  <conditionalFormatting sqref="C36">
    <cfRule type="notContainsBlanks" dxfId="29" priority="16">
      <formula>LEN(TRIM(C36))&gt;0</formula>
    </cfRule>
  </conditionalFormatting>
  <conditionalFormatting sqref="C36">
    <cfRule type="expression" dxfId="28" priority="17">
      <formula>J36&gt;1/1/2016</formula>
    </cfRule>
  </conditionalFormatting>
  <conditionalFormatting sqref="C36">
    <cfRule type="notContainsBlanks" dxfId="27" priority="18">
      <formula>LEN(TRIM(C36))&gt;0</formula>
    </cfRule>
  </conditionalFormatting>
  <conditionalFormatting sqref="C35">
    <cfRule type="notContainsBlanks" dxfId="26" priority="19">
      <formula>LEN(TRIM(C119))&gt;0</formula>
    </cfRule>
  </conditionalFormatting>
  <conditionalFormatting sqref="C35">
    <cfRule type="notContainsBlanks" dxfId="25" priority="20">
      <formula>LEN(TRIM(C119))&gt;0</formula>
    </cfRule>
  </conditionalFormatting>
  <conditionalFormatting sqref="C39">
    <cfRule type="notContainsBlanks" dxfId="24" priority="21">
      <formula>LEN(TRIM(C132))&gt;0</formula>
    </cfRule>
  </conditionalFormatting>
  <conditionalFormatting sqref="C39">
    <cfRule type="notContainsBlanks" dxfId="23" priority="22">
      <formula>LEN(TRIM(C132))&gt;0</formula>
    </cfRule>
  </conditionalFormatting>
  <conditionalFormatting sqref="C38">
    <cfRule type="notContainsBlanks" dxfId="22" priority="23">
      <formula>LEN(TRIM(C126))&gt;0</formula>
    </cfRule>
  </conditionalFormatting>
  <conditionalFormatting sqref="C38">
    <cfRule type="notContainsBlanks" dxfId="21" priority="24">
      <formula>LEN(TRIM(C126))&gt;0</formula>
    </cfRule>
  </conditionalFormatting>
  <conditionalFormatting sqref="C37">
    <cfRule type="notContainsBlanks" dxfId="20" priority="25">
      <formula>LEN(TRIM(C124))&gt;0</formula>
    </cfRule>
  </conditionalFormatting>
  <conditionalFormatting sqref="C37">
    <cfRule type="notContainsBlanks" dxfId="19" priority="26">
      <formula>LEN(TRIM(C124))&gt;0</formula>
    </cfRule>
  </conditionalFormatting>
  <conditionalFormatting sqref="C34">
    <cfRule type="notContainsBlanks" dxfId="18" priority="27">
      <formula>LEN(TRIM(C117))&gt;0</formula>
    </cfRule>
  </conditionalFormatting>
  <conditionalFormatting sqref="C34">
    <cfRule type="notContainsBlanks" dxfId="17" priority="28">
      <formula>LEN(TRIM(C117))&gt;0</formula>
    </cfRule>
  </conditionalFormatting>
  <conditionalFormatting sqref="C33">
    <cfRule type="notContainsBlanks" dxfId="16" priority="29">
      <formula>LEN(TRIM(C115))&gt;0</formula>
    </cfRule>
  </conditionalFormatting>
  <conditionalFormatting sqref="C33">
    <cfRule type="notContainsBlanks" dxfId="15" priority="30">
      <formula>LEN(TRIM(C115))&gt;0</formula>
    </cfRule>
  </conditionalFormatting>
  <conditionalFormatting sqref="C32">
    <cfRule type="notContainsBlanks" dxfId="14" priority="31">
      <formula>LEN(TRIM(C110))&gt;0</formula>
    </cfRule>
  </conditionalFormatting>
  <conditionalFormatting sqref="C32">
    <cfRule type="notContainsBlanks" dxfId="13" priority="32">
      <formula>LEN(TRIM(C110))&gt;0</formula>
    </cfRule>
  </conditionalFormatting>
  <conditionalFormatting sqref="C31">
    <cfRule type="notContainsBlanks" dxfId="12" priority="33">
      <formula>LEN(TRIM(C108))&gt;0</formula>
    </cfRule>
  </conditionalFormatting>
  <conditionalFormatting sqref="C31">
    <cfRule type="notContainsBlanks" dxfId="11" priority="34">
      <formula>LEN(TRIM(C108))&gt;0</formula>
    </cfRule>
  </conditionalFormatting>
  <conditionalFormatting sqref="C43">
    <cfRule type="expression" dxfId="10" priority="9">
      <formula>J43&gt;1/1/2015</formula>
    </cfRule>
  </conditionalFormatting>
  <conditionalFormatting sqref="C43">
    <cfRule type="notContainsBlanks" dxfId="9" priority="10">
      <formula>LEN(TRIM(C142))&gt;0</formula>
    </cfRule>
  </conditionalFormatting>
  <conditionalFormatting sqref="C43">
    <cfRule type="expression" dxfId="8" priority="11">
      <formula>J43&gt;1/1/2016</formula>
    </cfRule>
  </conditionalFormatting>
  <conditionalFormatting sqref="C43">
    <cfRule type="notContainsBlanks" dxfId="7" priority="12">
      <formula>LEN(TRIM(C142))&gt;0</formula>
    </cfRule>
  </conditionalFormatting>
  <conditionalFormatting sqref="C47">
    <cfRule type="expression" dxfId="6" priority="5">
      <formula>J47&gt;1/1/2015</formula>
    </cfRule>
  </conditionalFormatting>
  <conditionalFormatting sqref="C47">
    <cfRule type="notContainsBlanks" dxfId="5" priority="6">
      <formula>LEN(TRIM(C146))&gt;0</formula>
    </cfRule>
  </conditionalFormatting>
  <conditionalFormatting sqref="C47">
    <cfRule type="expression" dxfId="4" priority="7">
      <formula>J47&gt;1/1/2016</formula>
    </cfRule>
  </conditionalFormatting>
  <conditionalFormatting sqref="C47">
    <cfRule type="notContainsBlanks" dxfId="3" priority="8">
      <formula>LEN(TRIM(C146))&gt;0</formula>
    </cfRule>
  </conditionalFormatting>
  <conditionalFormatting sqref="C51">
    <cfRule type="notContainsBlanks" dxfId="2" priority="2">
      <formula>LEN(TRIM(C150))&gt;0</formula>
    </cfRule>
  </conditionalFormatting>
  <conditionalFormatting sqref="C51">
    <cfRule type="expression" dxfId="1" priority="3">
      <formula>J51&gt;1/1/2016</formula>
    </cfRule>
  </conditionalFormatting>
  <conditionalFormatting sqref="C51">
    <cfRule type="notContainsBlanks" dxfId="0" priority="4">
      <formula>LEN(TRIM(C150))&gt;0</formula>
    </cfRule>
  </conditionalFormatting>
  <pageMargins left="0.08" right="0.511811024" top="0.13" bottom="0.02" header="0" footer="0"/>
  <pageSetup paperSize="9" scale="5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B416B9-EDA2-426D-AAA2-32D941DCB4CA}"/>
</file>

<file path=customXml/itemProps2.xml><?xml version="1.0" encoding="utf-8"?>
<ds:datastoreItem xmlns:ds="http://schemas.openxmlformats.org/officeDocument/2006/customXml" ds:itemID="{7921DC5E-F116-45AD-A8C2-1C770145B3BC}"/>
</file>

<file path=customXml/itemProps3.xml><?xml version="1.0" encoding="utf-8"?>
<ds:datastoreItem xmlns:ds="http://schemas.openxmlformats.org/officeDocument/2006/customXml" ds:itemID="{72A5F2F6-DAB8-4702-B919-EC324473E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danielle.mamnerick</dc:creator>
  <cp:keywords/>
  <dc:description/>
  <cp:lastModifiedBy>Renata Aparecida Pitana Braga Vasquez</cp:lastModifiedBy>
  <cp:revision/>
  <dcterms:created xsi:type="dcterms:W3CDTF">2022-07-07T21:38:27Z</dcterms:created>
  <dcterms:modified xsi:type="dcterms:W3CDTF">2024-07-26T23:39:29Z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  <property fmtid="{D5CDD505-2E9C-101B-9397-08002B2CF9AE}" pid="3" name="MediaServiceImageTags">
    <vt:lpwstr/>
  </property>
</Properties>
</file>