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na.Veglione\Downloads\"/>
    </mc:Choice>
  </mc:AlternateContent>
  <bookViews>
    <workbookView xWindow="0" yWindow="0" windowWidth="23040" windowHeight="9264"/>
  </bookViews>
  <sheets>
    <sheet name="VALDIR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76" i="1" l="1"/>
  <c r="U161" i="1"/>
  <c r="U144" i="1"/>
  <c r="U130" i="1"/>
  <c r="U115" i="1"/>
  <c r="U103" i="1"/>
  <c r="U87" i="1"/>
  <c r="U72" i="1"/>
  <c r="U57" i="1"/>
  <c r="U41" i="1"/>
  <c r="V16" i="1"/>
  <c r="U16" i="1"/>
  <c r="R176" i="1" l="1"/>
  <c r="R161" i="1"/>
  <c r="R144" i="1"/>
  <c r="R130" i="1"/>
  <c r="R115" i="1"/>
  <c r="R72" i="1"/>
  <c r="R103" i="1"/>
  <c r="R87" i="1"/>
  <c r="R57" i="1"/>
  <c r="R41" i="1"/>
  <c r="R30" i="1"/>
  <c r="R16" i="1"/>
  <c r="R178" i="1" l="1"/>
  <c r="D30" i="1" l="1"/>
  <c r="F176" i="1" l="1"/>
  <c r="D176" i="1"/>
  <c r="H175" i="1"/>
  <c r="G175" i="1"/>
  <c r="E175" i="1"/>
  <c r="S175" i="1" s="1"/>
  <c r="H174" i="1"/>
  <c r="G174" i="1"/>
  <c r="E174" i="1"/>
  <c r="S174" i="1" s="1"/>
  <c r="H173" i="1"/>
  <c r="G173" i="1"/>
  <c r="E173" i="1"/>
  <c r="S173" i="1" s="1"/>
  <c r="H172" i="1"/>
  <c r="G172" i="1"/>
  <c r="E172" i="1"/>
  <c r="S172" i="1" s="1"/>
  <c r="H171" i="1"/>
  <c r="G171" i="1"/>
  <c r="E171" i="1"/>
  <c r="S171" i="1" s="1"/>
  <c r="H170" i="1"/>
  <c r="G170" i="1"/>
  <c r="E170" i="1"/>
  <c r="S170" i="1" s="1"/>
  <c r="G169" i="1"/>
  <c r="E169" i="1"/>
  <c r="H168" i="1"/>
  <c r="G168" i="1"/>
  <c r="E168" i="1"/>
  <c r="S168" i="1" s="1"/>
  <c r="G167" i="1"/>
  <c r="E167" i="1"/>
  <c r="H166" i="1"/>
  <c r="G166" i="1"/>
  <c r="E166" i="1"/>
  <c r="S166" i="1" s="1"/>
  <c r="H165" i="1"/>
  <c r="G165" i="1"/>
  <c r="E165" i="1"/>
  <c r="H164" i="1"/>
  <c r="G164" i="1"/>
  <c r="E164" i="1"/>
  <c r="S164" i="1" s="1"/>
  <c r="H161" i="1"/>
  <c r="G161" i="1"/>
  <c r="D161" i="1"/>
  <c r="E161" i="1" s="1"/>
  <c r="H160" i="1"/>
  <c r="G160" i="1"/>
  <c r="E160" i="1"/>
  <c r="S160" i="1" s="1"/>
  <c r="H159" i="1"/>
  <c r="G159" i="1"/>
  <c r="E159" i="1"/>
  <c r="H158" i="1"/>
  <c r="G158" i="1"/>
  <c r="E158" i="1"/>
  <c r="H157" i="1"/>
  <c r="I157" i="1" s="1"/>
  <c r="G157" i="1"/>
  <c r="H156" i="1"/>
  <c r="I156" i="1" s="1"/>
  <c r="G156" i="1"/>
  <c r="H155" i="1"/>
  <c r="P155" i="1" s="1"/>
  <c r="G155" i="1"/>
  <c r="E155" i="1"/>
  <c r="O155" i="1" s="1"/>
  <c r="O161" i="1" s="1"/>
  <c r="H154" i="1"/>
  <c r="G154" i="1"/>
  <c r="E154" i="1"/>
  <c r="S154" i="1" s="1"/>
  <c r="H153" i="1"/>
  <c r="G153" i="1"/>
  <c r="E153" i="1"/>
  <c r="S153" i="1" s="1"/>
  <c r="H152" i="1"/>
  <c r="G152" i="1"/>
  <c r="E152" i="1"/>
  <c r="S152" i="1" s="1"/>
  <c r="H151" i="1"/>
  <c r="G151" i="1"/>
  <c r="E151" i="1"/>
  <c r="H150" i="1"/>
  <c r="G150" i="1"/>
  <c r="E150" i="1"/>
  <c r="S150" i="1" s="1"/>
  <c r="H149" i="1"/>
  <c r="G149" i="1"/>
  <c r="E149" i="1"/>
  <c r="S149" i="1" s="1"/>
  <c r="H148" i="1"/>
  <c r="G148" i="1"/>
  <c r="E148" i="1"/>
  <c r="S148" i="1" s="1"/>
  <c r="S161" i="1" s="1"/>
  <c r="F144" i="1"/>
  <c r="D144" i="1"/>
  <c r="H143" i="1"/>
  <c r="G143" i="1"/>
  <c r="E143" i="1"/>
  <c r="S143" i="1" s="1"/>
  <c r="H142" i="1"/>
  <c r="G142" i="1"/>
  <c r="E142" i="1"/>
  <c r="S142" i="1" s="1"/>
  <c r="H141" i="1"/>
  <c r="G141" i="1"/>
  <c r="E141" i="1"/>
  <c r="S141" i="1" s="1"/>
  <c r="H140" i="1"/>
  <c r="G140" i="1"/>
  <c r="E140" i="1"/>
  <c r="S140" i="1" s="1"/>
  <c r="H139" i="1"/>
  <c r="G139" i="1"/>
  <c r="E139" i="1"/>
  <c r="S139" i="1" s="1"/>
  <c r="H138" i="1"/>
  <c r="G138" i="1"/>
  <c r="E138" i="1"/>
  <c r="S138" i="1" s="1"/>
  <c r="H137" i="1"/>
  <c r="G137" i="1"/>
  <c r="E137" i="1"/>
  <c r="S137" i="1" s="1"/>
  <c r="H136" i="1"/>
  <c r="G136" i="1"/>
  <c r="E136" i="1"/>
  <c r="H135" i="1"/>
  <c r="G135" i="1"/>
  <c r="E135" i="1"/>
  <c r="S135" i="1" s="1"/>
  <c r="H134" i="1"/>
  <c r="G134" i="1"/>
  <c r="E134" i="1"/>
  <c r="S134" i="1" s="1"/>
  <c r="H133" i="1"/>
  <c r="G133" i="1"/>
  <c r="E133" i="1"/>
  <c r="S133" i="1" s="1"/>
  <c r="S144" i="1" s="1"/>
  <c r="H130" i="1"/>
  <c r="G130" i="1"/>
  <c r="D130" i="1"/>
  <c r="E130" i="1" s="1"/>
  <c r="H129" i="1"/>
  <c r="G129" i="1"/>
  <c r="E129" i="1"/>
  <c r="S129" i="1" s="1"/>
  <c r="H128" i="1"/>
  <c r="G128" i="1"/>
  <c r="E128" i="1"/>
  <c r="H127" i="1"/>
  <c r="G127" i="1"/>
  <c r="E127" i="1"/>
  <c r="S127" i="1" s="1"/>
  <c r="G126" i="1"/>
  <c r="E126" i="1"/>
  <c r="H125" i="1"/>
  <c r="G125" i="1"/>
  <c r="E125" i="1"/>
  <c r="S125" i="1" s="1"/>
  <c r="H124" i="1"/>
  <c r="G124" i="1"/>
  <c r="E124" i="1"/>
  <c r="S124" i="1" s="1"/>
  <c r="H123" i="1"/>
  <c r="G123" i="1"/>
  <c r="E123" i="1"/>
  <c r="S123" i="1" s="1"/>
  <c r="H122" i="1"/>
  <c r="G122" i="1"/>
  <c r="E122" i="1"/>
  <c r="H121" i="1"/>
  <c r="G121" i="1"/>
  <c r="E121" i="1"/>
  <c r="H120" i="1"/>
  <c r="G120" i="1"/>
  <c r="E120" i="1"/>
  <c r="H119" i="1"/>
  <c r="G119" i="1"/>
  <c r="E119" i="1"/>
  <c r="S119" i="1" s="1"/>
  <c r="H118" i="1"/>
  <c r="G118" i="1"/>
  <c r="E118" i="1"/>
  <c r="S118" i="1" s="1"/>
  <c r="F115" i="1"/>
  <c r="D115" i="1"/>
  <c r="H114" i="1"/>
  <c r="G114" i="1"/>
  <c r="E114" i="1"/>
  <c r="S114" i="1" s="1"/>
  <c r="H113" i="1"/>
  <c r="G113" i="1"/>
  <c r="E113" i="1"/>
  <c r="S113" i="1" s="1"/>
  <c r="H112" i="1"/>
  <c r="G112" i="1"/>
  <c r="E112" i="1"/>
  <c r="S112" i="1" s="1"/>
  <c r="H111" i="1"/>
  <c r="G111" i="1"/>
  <c r="E111" i="1"/>
  <c r="S111" i="1" s="1"/>
  <c r="H110" i="1"/>
  <c r="G110" i="1"/>
  <c r="E110" i="1"/>
  <c r="S110" i="1" s="1"/>
  <c r="H109" i="1"/>
  <c r="G109" i="1"/>
  <c r="E109" i="1"/>
  <c r="S109" i="1" s="1"/>
  <c r="H108" i="1"/>
  <c r="G108" i="1"/>
  <c r="E108" i="1"/>
  <c r="S108" i="1" s="1"/>
  <c r="H107" i="1"/>
  <c r="G107" i="1"/>
  <c r="E107" i="1"/>
  <c r="S107" i="1" s="1"/>
  <c r="H106" i="1"/>
  <c r="G106" i="1"/>
  <c r="E106" i="1"/>
  <c r="S106" i="1" s="1"/>
  <c r="S115" i="1" s="1"/>
  <c r="H103" i="1"/>
  <c r="G103" i="1"/>
  <c r="D103" i="1"/>
  <c r="E103" i="1" s="1"/>
  <c r="H102" i="1"/>
  <c r="G102" i="1"/>
  <c r="E102" i="1"/>
  <c r="S102" i="1" s="1"/>
  <c r="H101" i="1"/>
  <c r="G101" i="1"/>
  <c r="E101" i="1"/>
  <c r="S101" i="1" s="1"/>
  <c r="H100" i="1"/>
  <c r="G100" i="1"/>
  <c r="E100" i="1"/>
  <c r="H99" i="1"/>
  <c r="G99" i="1"/>
  <c r="E99" i="1"/>
  <c r="G98" i="1"/>
  <c r="E98" i="1"/>
  <c r="H97" i="1"/>
  <c r="G97" i="1"/>
  <c r="E97" i="1"/>
  <c r="S97" i="1" s="1"/>
  <c r="H96" i="1"/>
  <c r="G96" i="1"/>
  <c r="E96" i="1"/>
  <c r="S96" i="1" s="1"/>
  <c r="H95" i="1"/>
  <c r="G95" i="1"/>
  <c r="E95" i="1"/>
  <c r="S95" i="1" s="1"/>
  <c r="H94" i="1"/>
  <c r="G94" i="1"/>
  <c r="E94" i="1"/>
  <c r="H93" i="1"/>
  <c r="G93" i="1"/>
  <c r="E93" i="1"/>
  <c r="S93" i="1" s="1"/>
  <c r="H92" i="1"/>
  <c r="G92" i="1"/>
  <c r="E92" i="1"/>
  <c r="S92" i="1" s="1"/>
  <c r="H91" i="1"/>
  <c r="G91" i="1"/>
  <c r="E91" i="1"/>
  <c r="H90" i="1"/>
  <c r="G90" i="1"/>
  <c r="E90" i="1"/>
  <c r="S90" i="1" s="1"/>
  <c r="H87" i="1"/>
  <c r="G87" i="1"/>
  <c r="D87" i="1"/>
  <c r="E87" i="1" s="1"/>
  <c r="G86" i="1"/>
  <c r="E86" i="1"/>
  <c r="G85" i="1"/>
  <c r="E85" i="1"/>
  <c r="I85" i="1" s="1"/>
  <c r="H84" i="1"/>
  <c r="G84" i="1"/>
  <c r="E84" i="1"/>
  <c r="S84" i="1" s="1"/>
  <c r="H83" i="1"/>
  <c r="G83" i="1"/>
  <c r="E83" i="1"/>
  <c r="S83" i="1" s="1"/>
  <c r="H82" i="1"/>
  <c r="G82" i="1"/>
  <c r="E82" i="1"/>
  <c r="H81" i="1"/>
  <c r="G81" i="1"/>
  <c r="E81" i="1"/>
  <c r="S81" i="1" s="1"/>
  <c r="H80" i="1"/>
  <c r="G80" i="1"/>
  <c r="E80" i="1"/>
  <c r="S80" i="1" s="1"/>
  <c r="H79" i="1"/>
  <c r="G79" i="1"/>
  <c r="E79" i="1"/>
  <c r="G78" i="1"/>
  <c r="E78" i="1"/>
  <c r="I78" i="1" s="1"/>
  <c r="H77" i="1"/>
  <c r="G77" i="1"/>
  <c r="E77" i="1"/>
  <c r="S77" i="1" s="1"/>
  <c r="G76" i="1"/>
  <c r="E76" i="1"/>
  <c r="H75" i="1"/>
  <c r="G75" i="1"/>
  <c r="E75" i="1"/>
  <c r="S75" i="1" s="1"/>
  <c r="F72" i="1"/>
  <c r="D72" i="1"/>
  <c r="G71" i="1"/>
  <c r="E71" i="1"/>
  <c r="H70" i="1"/>
  <c r="G70" i="1"/>
  <c r="E70" i="1"/>
  <c r="S70" i="1" s="1"/>
  <c r="H69" i="1"/>
  <c r="G69" i="1"/>
  <c r="E69" i="1"/>
  <c r="S69" i="1" s="1"/>
  <c r="H68" i="1"/>
  <c r="G68" i="1"/>
  <c r="E68" i="1"/>
  <c r="S68" i="1" s="1"/>
  <c r="H67" i="1"/>
  <c r="G67" i="1"/>
  <c r="E67" i="1"/>
  <c r="S67" i="1" s="1"/>
  <c r="H66" i="1"/>
  <c r="G66" i="1"/>
  <c r="E66" i="1"/>
  <c r="S66" i="1" s="1"/>
  <c r="I65" i="1"/>
  <c r="V68" i="1" s="1"/>
  <c r="G65" i="1"/>
  <c r="H64" i="1"/>
  <c r="G64" i="1"/>
  <c r="E64" i="1"/>
  <c r="S64" i="1" s="1"/>
  <c r="H63" i="1"/>
  <c r="G63" i="1"/>
  <c r="E63" i="1"/>
  <c r="S63" i="1" s="1"/>
  <c r="H62" i="1"/>
  <c r="G62" i="1"/>
  <c r="E62" i="1"/>
  <c r="S62" i="1" s="1"/>
  <c r="H61" i="1"/>
  <c r="G61" i="1"/>
  <c r="E61" i="1"/>
  <c r="H60" i="1"/>
  <c r="G60" i="1"/>
  <c r="E60" i="1"/>
  <c r="S60" i="1" s="1"/>
  <c r="F57" i="1"/>
  <c r="D57" i="1"/>
  <c r="H56" i="1"/>
  <c r="G56" i="1"/>
  <c r="E56" i="1"/>
  <c r="S56" i="1" s="1"/>
  <c r="H55" i="1"/>
  <c r="G55" i="1"/>
  <c r="E55" i="1"/>
  <c r="S55" i="1" s="1"/>
  <c r="G54" i="1"/>
  <c r="E54" i="1"/>
  <c r="G53" i="1"/>
  <c r="E53" i="1"/>
  <c r="I53" i="1" s="1"/>
  <c r="H52" i="1"/>
  <c r="P52" i="1" s="1"/>
  <c r="G52" i="1"/>
  <c r="E52" i="1"/>
  <c r="O52" i="1" s="1"/>
  <c r="O57" i="1" s="1"/>
  <c r="H51" i="1"/>
  <c r="G51" i="1"/>
  <c r="E51" i="1"/>
  <c r="S51" i="1" s="1"/>
  <c r="H50" i="1"/>
  <c r="G50" i="1"/>
  <c r="E50" i="1"/>
  <c r="S50" i="1" s="1"/>
  <c r="I49" i="1"/>
  <c r="G49" i="1"/>
  <c r="H48" i="1"/>
  <c r="G48" i="1"/>
  <c r="E48" i="1"/>
  <c r="S48" i="1" s="1"/>
  <c r="H47" i="1"/>
  <c r="G47" i="1"/>
  <c r="E47" i="1"/>
  <c r="H46" i="1"/>
  <c r="G46" i="1"/>
  <c r="E46" i="1"/>
  <c r="S46" i="1" s="1"/>
  <c r="H45" i="1"/>
  <c r="G45" i="1"/>
  <c r="E45" i="1"/>
  <c r="S45" i="1" s="1"/>
  <c r="F41" i="1"/>
  <c r="D41" i="1"/>
  <c r="H40" i="1"/>
  <c r="G40" i="1"/>
  <c r="E40" i="1"/>
  <c r="S40" i="1" s="1"/>
  <c r="H39" i="1"/>
  <c r="G39" i="1"/>
  <c r="E39" i="1"/>
  <c r="S39" i="1" s="1"/>
  <c r="H38" i="1"/>
  <c r="G38" i="1"/>
  <c r="E38" i="1"/>
  <c r="S38" i="1" s="1"/>
  <c r="H37" i="1"/>
  <c r="G37" i="1"/>
  <c r="E37" i="1"/>
  <c r="S37" i="1" s="1"/>
  <c r="H36" i="1"/>
  <c r="G36" i="1"/>
  <c r="E36" i="1"/>
  <c r="S36" i="1" s="1"/>
  <c r="H35" i="1"/>
  <c r="G35" i="1"/>
  <c r="E35" i="1"/>
  <c r="H34" i="1"/>
  <c r="G34" i="1"/>
  <c r="E34" i="1"/>
  <c r="S34" i="1" s="1"/>
  <c r="H33" i="1"/>
  <c r="G33" i="1"/>
  <c r="E33" i="1"/>
  <c r="S33" i="1" s="1"/>
  <c r="S41" i="1" s="1"/>
  <c r="F30" i="1"/>
  <c r="H29" i="1"/>
  <c r="G29" i="1"/>
  <c r="E29" i="1"/>
  <c r="H28" i="1"/>
  <c r="G28" i="1"/>
  <c r="E28" i="1"/>
  <c r="H27" i="1"/>
  <c r="G27" i="1"/>
  <c r="E27" i="1"/>
  <c r="S27" i="1" s="1"/>
  <c r="H26" i="1"/>
  <c r="G26" i="1"/>
  <c r="E26" i="1"/>
  <c r="S26" i="1" s="1"/>
  <c r="H25" i="1"/>
  <c r="G25" i="1"/>
  <c r="E25" i="1"/>
  <c r="S25" i="1" s="1"/>
  <c r="H24" i="1"/>
  <c r="G24" i="1"/>
  <c r="E24" i="1"/>
  <c r="I23" i="1"/>
  <c r="G23" i="1"/>
  <c r="H22" i="1"/>
  <c r="G22" i="1"/>
  <c r="E22" i="1"/>
  <c r="S22" i="1" s="1"/>
  <c r="H21" i="1"/>
  <c r="G21" i="1"/>
  <c r="E21" i="1"/>
  <c r="S21" i="1" s="1"/>
  <c r="H20" i="1"/>
  <c r="G20" i="1"/>
  <c r="E20" i="1"/>
  <c r="S20" i="1" s="1"/>
  <c r="H19" i="1"/>
  <c r="G19" i="1"/>
  <c r="E19" i="1"/>
  <c r="S19" i="1" s="1"/>
  <c r="S30" i="1" s="1"/>
  <c r="F16" i="1"/>
  <c r="D16" i="1"/>
  <c r="H15" i="1"/>
  <c r="G15" i="1"/>
  <c r="E15" i="1"/>
  <c r="H14" i="1"/>
  <c r="G14" i="1"/>
  <c r="E14" i="1"/>
  <c r="H13" i="1"/>
  <c r="G13" i="1"/>
  <c r="E13" i="1"/>
  <c r="H12" i="1"/>
  <c r="G12" i="1"/>
  <c r="E12" i="1"/>
  <c r="S12" i="1" s="1"/>
  <c r="H11" i="1"/>
  <c r="G11" i="1"/>
  <c r="E11" i="1"/>
  <c r="S11" i="1" s="1"/>
  <c r="H10" i="1"/>
  <c r="G10" i="1"/>
  <c r="E10" i="1"/>
  <c r="H9" i="1"/>
  <c r="G9" i="1"/>
  <c r="E9" i="1"/>
  <c r="S9" i="1" s="1"/>
  <c r="G8" i="1"/>
  <c r="E8" i="1"/>
  <c r="H7" i="1"/>
  <c r="G7" i="1"/>
  <c r="E7" i="1"/>
  <c r="S7" i="1" s="1"/>
  <c r="H6" i="1"/>
  <c r="G6" i="1"/>
  <c r="E6" i="1"/>
  <c r="S6" i="1" s="1"/>
  <c r="H5" i="1"/>
  <c r="G5" i="1"/>
  <c r="E5" i="1"/>
  <c r="S5" i="1" s="1"/>
  <c r="H4" i="1"/>
  <c r="G4" i="1"/>
  <c r="E4" i="1"/>
  <c r="S4" i="1" s="1"/>
  <c r="I8" i="1" l="1"/>
  <c r="S8" i="1"/>
  <c r="S16" i="1" s="1"/>
  <c r="I54" i="1"/>
  <c r="S54" i="1"/>
  <c r="S57" i="1" s="1"/>
  <c r="I71" i="1"/>
  <c r="S71" i="1"/>
  <c r="S72" i="1" s="1"/>
  <c r="I76" i="1"/>
  <c r="S76" i="1"/>
  <c r="I86" i="1"/>
  <c r="S86" i="1"/>
  <c r="I98" i="1"/>
  <c r="S98" i="1"/>
  <c r="S103" i="1" s="1"/>
  <c r="I126" i="1"/>
  <c r="V127" i="1" s="1"/>
  <c r="S126" i="1"/>
  <c r="S130" i="1" s="1"/>
  <c r="O178" i="1"/>
  <c r="I167" i="1"/>
  <c r="S167" i="1"/>
  <c r="I169" i="1"/>
  <c r="S169" i="1"/>
  <c r="I174" i="1"/>
  <c r="I139" i="1"/>
  <c r="I34" i="1"/>
  <c r="I136" i="1"/>
  <c r="V137" i="1" s="1"/>
  <c r="I37" i="1"/>
  <c r="V37" i="1" s="1"/>
  <c r="I173" i="1"/>
  <c r="I68" i="1"/>
  <c r="I127" i="1"/>
  <c r="I108" i="1"/>
  <c r="I14" i="1"/>
  <c r="I9" i="1"/>
  <c r="I82" i="1"/>
  <c r="V85" i="1" s="1"/>
  <c r="I29" i="1"/>
  <c r="V27" i="1" s="1"/>
  <c r="I39" i="1"/>
  <c r="V39" i="1" s="1"/>
  <c r="I52" i="1"/>
  <c r="V53" i="1" s="1"/>
  <c r="I6" i="1"/>
  <c r="I109" i="1"/>
  <c r="I170" i="1"/>
  <c r="I155" i="1"/>
  <c r="V157" i="1" s="1"/>
  <c r="I100" i="1"/>
  <c r="I102" i="1"/>
  <c r="I164" i="1"/>
  <c r="I27" i="1"/>
  <c r="I128" i="1"/>
  <c r="I64" i="1"/>
  <c r="I96" i="1"/>
  <c r="I101" i="1"/>
  <c r="I121" i="1"/>
  <c r="I122" i="1"/>
  <c r="I154" i="1"/>
  <c r="V156" i="1" s="1"/>
  <c r="I45" i="1"/>
  <c r="I60" i="1"/>
  <c r="V65" i="1" s="1"/>
  <c r="I70" i="1"/>
  <c r="I150" i="1"/>
  <c r="I67" i="1"/>
  <c r="V70" i="1" s="1"/>
  <c r="I171" i="1"/>
  <c r="I159" i="1"/>
  <c r="V158" i="1" s="1"/>
  <c r="I55" i="1"/>
  <c r="V54" i="1" s="1"/>
  <c r="I66" i="1"/>
  <c r="I135" i="1"/>
  <c r="V143" i="1" s="1"/>
  <c r="I63" i="1"/>
  <c r="V69" i="1" s="1"/>
  <c r="I22" i="1"/>
  <c r="I48" i="1"/>
  <c r="I69" i="1"/>
  <c r="V71" i="1" s="1"/>
  <c r="I93" i="1"/>
  <c r="I112" i="1"/>
  <c r="I172" i="1"/>
  <c r="V173" i="1" s="1"/>
  <c r="I153" i="1"/>
  <c r="V155" i="1" s="1"/>
  <c r="I7" i="1"/>
  <c r="I80" i="1"/>
  <c r="I51" i="1"/>
  <c r="V52" i="1" s="1"/>
  <c r="I94" i="1"/>
  <c r="I40" i="1"/>
  <c r="V40" i="1" s="1"/>
  <c r="I166" i="1"/>
  <c r="I56" i="1"/>
  <c r="V55" i="1" s="1"/>
  <c r="I75" i="1"/>
  <c r="I111" i="1"/>
  <c r="V112" i="1" s="1"/>
  <c r="I149" i="1"/>
  <c r="I158" i="1"/>
  <c r="I47" i="1"/>
  <c r="I79" i="1"/>
  <c r="V84" i="1" s="1"/>
  <c r="I113" i="1"/>
  <c r="I124" i="1"/>
  <c r="V126" i="1" s="1"/>
  <c r="I138" i="1"/>
  <c r="V138" i="1" s="1"/>
  <c r="I152" i="1"/>
  <c r="I13" i="1"/>
  <c r="I24" i="1"/>
  <c r="I26" i="1"/>
  <c r="V26" i="1" s="1"/>
  <c r="I46" i="1"/>
  <c r="I50" i="1"/>
  <c r="H72" i="1"/>
  <c r="I90" i="1"/>
  <c r="I142" i="1"/>
  <c r="V140" i="1" s="1"/>
  <c r="E41" i="1"/>
  <c r="H41" i="1"/>
  <c r="I4" i="1"/>
  <c r="I5" i="1"/>
  <c r="I25" i="1"/>
  <c r="I123" i="1"/>
  <c r="I129" i="1"/>
  <c r="I141" i="1"/>
  <c r="I10" i="1"/>
  <c r="I15" i="1"/>
  <c r="I38" i="1"/>
  <c r="V38" i="1" s="1"/>
  <c r="I110" i="1"/>
  <c r="V111" i="1" s="1"/>
  <c r="I118" i="1"/>
  <c r="V114" i="1" s="1"/>
  <c r="I133" i="1"/>
  <c r="I148" i="1"/>
  <c r="V142" i="1" s="1"/>
  <c r="I160" i="1"/>
  <c r="E176" i="1"/>
  <c r="I20" i="1"/>
  <c r="I61" i="1"/>
  <c r="V66" i="1" s="1"/>
  <c r="I84" i="1"/>
  <c r="V86" i="1" s="1"/>
  <c r="I91" i="1"/>
  <c r="I97" i="1"/>
  <c r="I99" i="1"/>
  <c r="I106" i="1"/>
  <c r="I107" i="1"/>
  <c r="V110" i="1" s="1"/>
  <c r="I114" i="1"/>
  <c r="I125" i="1"/>
  <c r="E144" i="1"/>
  <c r="I143" i="1"/>
  <c r="V141" i="1" s="1"/>
  <c r="I175" i="1"/>
  <c r="E115" i="1"/>
  <c r="I92" i="1"/>
  <c r="E16" i="1"/>
  <c r="I120" i="1"/>
  <c r="V125" i="1" s="1"/>
  <c r="H176" i="1"/>
  <c r="I168" i="1"/>
  <c r="E30" i="1"/>
  <c r="I12" i="1"/>
  <c r="I28" i="1"/>
  <c r="I11" i="1"/>
  <c r="I36" i="1"/>
  <c r="V36" i="1" s="1"/>
  <c r="E72" i="1"/>
  <c r="I77" i="1"/>
  <c r="I119" i="1"/>
  <c r="V124" i="1" s="1"/>
  <c r="I134" i="1"/>
  <c r="I62" i="1"/>
  <c r="V67" i="1" s="1"/>
  <c r="I95" i="1"/>
  <c r="I140" i="1"/>
  <c r="V139" i="1" s="1"/>
  <c r="I151" i="1"/>
  <c r="E57" i="1"/>
  <c r="I165" i="1"/>
  <c r="I33" i="1"/>
  <c r="V28" i="1" s="1"/>
  <c r="H16" i="1"/>
  <c r="H144" i="1"/>
  <c r="H30" i="1"/>
  <c r="H115" i="1"/>
  <c r="H57" i="1"/>
  <c r="V136" i="1" l="1"/>
  <c r="V144" i="1" s="1"/>
  <c r="V23" i="1"/>
  <c r="V25" i="1"/>
  <c r="V100" i="1"/>
  <c r="U30" i="1"/>
  <c r="U178" i="1" s="1"/>
  <c r="V24" i="1"/>
  <c r="V113" i="1"/>
  <c r="V51" i="1"/>
  <c r="V154" i="1"/>
  <c r="V161" i="1" s="1"/>
  <c r="V82" i="1"/>
  <c r="V171" i="1"/>
  <c r="V72" i="1"/>
  <c r="V50" i="1"/>
  <c r="V57" i="1" s="1"/>
  <c r="V170" i="1"/>
  <c r="V109" i="1"/>
  <c r="V115" i="1" s="1"/>
  <c r="V128" i="1"/>
  <c r="V130" i="1" s="1"/>
  <c r="V41" i="1"/>
  <c r="V35" i="1"/>
  <c r="V172" i="1"/>
  <c r="V101" i="1"/>
  <c r="V83" i="1"/>
  <c r="S176" i="1"/>
  <c r="S87" i="1"/>
  <c r="S178" i="1" s="1"/>
  <c r="I130" i="1"/>
  <c r="I144" i="1"/>
  <c r="I115" i="1"/>
  <c r="I72" i="1"/>
  <c r="I57" i="1"/>
  <c r="I103" i="1"/>
  <c r="I176" i="1"/>
  <c r="I30" i="1"/>
  <c r="I161" i="1"/>
  <c r="I16" i="1"/>
  <c r="I87" i="1"/>
  <c r="I41" i="1"/>
  <c r="V176" i="1" l="1"/>
  <c r="V87" i="1"/>
  <c r="V103" i="1"/>
  <c r="V30" i="1"/>
  <c r="V178" i="1" s="1"/>
</calcChain>
</file>

<file path=xl/comments1.xml><?xml version="1.0" encoding="utf-8"?>
<comments xmlns="http://schemas.openxmlformats.org/spreadsheetml/2006/main">
  <authors>
    <author>Polyana Vilas Boas</author>
    <author>Renata Aparecida Pitana Braga Vasquez</author>
    <author>vasquez.renata</author>
  </authors>
  <commentList>
    <comment ref="B10" authorId="0" shapeId="0">
      <text>
        <r>
          <rPr>
            <b/>
            <sz val="9"/>
            <color indexed="81"/>
            <rFont val="Segoe UI"/>
            <family val="2"/>
          </rPr>
          <t>Polyana Vilas Boas:</t>
        </r>
        <r>
          <rPr>
            <sz val="9"/>
            <color indexed="81"/>
            <rFont val="Segoe UI"/>
            <family val="2"/>
          </rPr>
          <t xml:space="preserve">
AUSENTE-DESCONTAR</t>
        </r>
      </text>
    </comment>
    <comment ref="B13" authorId="0" shapeId="0">
      <text>
        <r>
          <rPr>
            <b/>
            <sz val="9"/>
            <color indexed="81"/>
            <rFont val="Segoe UI"/>
            <family val="2"/>
          </rPr>
          <t>Polyana Vilas Boas:</t>
        </r>
        <r>
          <rPr>
            <sz val="9"/>
            <color indexed="81"/>
            <rFont val="Segoe UI"/>
            <family val="2"/>
          </rPr>
          <t xml:space="preserve">
REUNIAO CANCELADA -DESCONTAR</t>
        </r>
      </text>
    </comment>
    <comment ref="B19" authorId="0" shapeId="0">
      <text>
        <r>
          <rPr>
            <b/>
            <sz val="9"/>
            <color indexed="81"/>
            <rFont val="Segoe UI"/>
            <family val="2"/>
          </rPr>
          <t>Polyana Vilas Boas:</t>
        </r>
        <r>
          <rPr>
            <sz val="9"/>
            <color indexed="81"/>
            <rFont val="Segoe UI"/>
            <family val="2"/>
          </rPr>
          <t xml:space="preserve">
descontado ref 15/01</t>
        </r>
      </text>
    </comment>
    <comment ref="B21" authorId="0" shapeId="0">
      <text>
        <r>
          <rPr>
            <b/>
            <sz val="9"/>
            <color indexed="81"/>
            <rFont val="Segoe UI"/>
            <family val="2"/>
          </rPr>
          <t>Polyana Vilas Boas:</t>
        </r>
        <r>
          <rPr>
            <sz val="9"/>
            <color indexed="81"/>
            <rFont val="Segoe UI"/>
            <family val="2"/>
          </rPr>
          <t xml:space="preserve">
DESCONTADO REF 24/01</t>
        </r>
      </text>
    </comment>
    <comment ref="B24" authorId="1" shapeId="0">
      <text>
        <r>
          <rPr>
            <b/>
            <sz val="9"/>
            <color indexed="81"/>
            <rFont val="Segoe UI"/>
            <family val="2"/>
          </rPr>
          <t>Renata Aparecida Pitana Braga Vasquez:</t>
        </r>
        <r>
          <rPr>
            <sz val="9"/>
            <color indexed="81"/>
            <rFont val="Segoe UI"/>
            <family val="2"/>
          </rPr>
          <t xml:space="preserve">
pago duplicidade - retificação</t>
        </r>
      </text>
    </comment>
    <comment ref="H33" authorId="0" shapeId="0">
      <text>
        <r>
          <rPr>
            <b/>
            <sz val="9"/>
            <color indexed="81"/>
            <rFont val="Segoe UI"/>
            <family val="2"/>
          </rPr>
          <t>Polyana Vilas Boas:</t>
        </r>
        <r>
          <rPr>
            <sz val="9"/>
            <color indexed="81"/>
            <rFont val="Segoe UI"/>
            <family val="2"/>
          </rPr>
          <t xml:space="preserve">
DESCONTAR</t>
        </r>
      </text>
    </comment>
    <comment ref="H34" authorId="0" shapeId="0">
      <text>
        <r>
          <rPr>
            <b/>
            <sz val="9"/>
            <color indexed="81"/>
            <rFont val="Segoe UI"/>
            <family val="2"/>
          </rPr>
          <t>Polyana Vilas Boas:</t>
        </r>
        <r>
          <rPr>
            <sz val="9"/>
            <color indexed="81"/>
            <rFont val="Segoe UI"/>
            <family val="2"/>
          </rPr>
          <t xml:space="preserve">
DESCONTADA REF 01/03</t>
        </r>
      </text>
    </comment>
    <comment ref="B35" authorId="1" shapeId="0">
      <text>
        <r>
          <rPr>
            <b/>
            <sz val="9"/>
            <color indexed="81"/>
            <rFont val="Segoe UI"/>
            <family val="2"/>
          </rPr>
          <t>Renata Aparecida Pitana Braga Vasquez:</t>
        </r>
        <r>
          <rPr>
            <sz val="9"/>
            <color indexed="81"/>
            <rFont val="Segoe UI"/>
            <family val="2"/>
          </rPr>
          <t xml:space="preserve">
descontado ref 14/02</t>
        </r>
      </text>
    </comment>
    <comment ref="B61" authorId="1" shapeId="0">
      <text>
        <r>
          <rPr>
            <b/>
            <sz val="9"/>
            <color indexed="81"/>
            <rFont val="Segoe UI"/>
            <family val="2"/>
          </rPr>
          <t>Renata Aparecida Pitana Braga Vasquez:</t>
        </r>
        <r>
          <rPr>
            <sz val="9"/>
            <color indexed="81"/>
            <rFont val="Segoe UI"/>
            <family val="2"/>
          </rPr>
          <t xml:space="preserve">
JUSTIFICOU - DESCONTAR</t>
        </r>
      </text>
    </comment>
    <comment ref="J61" authorId="2" shapeId="0">
      <text>
        <r>
          <rPr>
            <b/>
            <sz val="9"/>
            <color indexed="81"/>
            <rFont val="Segoe UI"/>
            <charset val="1"/>
          </rPr>
          <t>vasquez.renata:</t>
        </r>
        <r>
          <rPr>
            <sz val="9"/>
            <color indexed="81"/>
            <rFont val="Segoe UI"/>
            <charset val="1"/>
          </rPr>
          <t xml:space="preserve">
pago em 02.05 - feriado saiu da conta dia 30.04</t>
        </r>
      </text>
    </comment>
    <comment ref="F78" authorId="0" shapeId="0">
      <text>
        <r>
          <rPr>
            <b/>
            <sz val="9"/>
            <color indexed="81"/>
            <rFont val="Segoe UI"/>
            <family val="2"/>
          </rPr>
          <t>Polyana Vilas Boas:</t>
        </r>
        <r>
          <rPr>
            <sz val="9"/>
            <color indexed="81"/>
            <rFont val="Segoe UI"/>
            <family val="2"/>
          </rPr>
          <t xml:space="preserve">
DESLOC = Ourinhos - Prudente -SP -ourinhos. Considerado ida em 11/06 e volta 13/06. 
Total desloc 1.558,45 - 1041,22 (13/06) = 517,23</t>
        </r>
      </text>
    </comment>
    <comment ref="B81" authorId="1" shapeId="0">
      <text>
        <r>
          <rPr>
            <b/>
            <sz val="9"/>
            <color indexed="81"/>
            <rFont val="Segoe UI"/>
            <family val="2"/>
          </rPr>
          <t>Renata Aparecida Pitana Braga Vasquez:</t>
        </r>
        <r>
          <rPr>
            <sz val="9"/>
            <color indexed="81"/>
            <rFont val="Segoe UI"/>
            <family val="2"/>
          </rPr>
          <t xml:space="preserve">
descontado ref 06/05</t>
        </r>
      </text>
    </comment>
    <comment ref="B82" authorId="1" shapeId="0">
      <text>
        <r>
          <rPr>
            <b/>
            <sz val="9"/>
            <color indexed="81"/>
            <rFont val="Segoe UI"/>
            <family val="2"/>
          </rPr>
          <t>Renata Aparecida Pitana Braga Vasquez:</t>
        </r>
        <r>
          <rPr>
            <sz val="9"/>
            <color indexed="81"/>
            <rFont val="Segoe UI"/>
            <family val="2"/>
          </rPr>
          <t xml:space="preserve">
alterada para 21/06</t>
        </r>
      </text>
    </comment>
    <comment ref="B83" authorId="1" shapeId="0">
      <text>
        <r>
          <rPr>
            <b/>
            <sz val="9"/>
            <color indexed="81"/>
            <rFont val="Segoe UI"/>
            <family val="2"/>
          </rPr>
          <t>Renata Aparecida Pitana Braga Vasquez:</t>
        </r>
        <r>
          <rPr>
            <sz val="9"/>
            <color indexed="81"/>
            <rFont val="Segoe UI"/>
            <family val="2"/>
          </rPr>
          <t xml:space="preserve">
descontado ref 19/06</t>
        </r>
      </text>
    </comment>
    <comment ref="J102" authorId="2" shapeId="0">
      <text>
        <r>
          <rPr>
            <b/>
            <sz val="9"/>
            <color indexed="81"/>
            <rFont val="Segoe UI"/>
            <charset val="1"/>
          </rPr>
          <t>vasquez.renata:</t>
        </r>
        <r>
          <rPr>
            <sz val="9"/>
            <color indexed="81"/>
            <rFont val="Segoe UI"/>
            <charset val="1"/>
          </rPr>
          <t xml:space="preserve">
pagto 01.08 </t>
        </r>
      </text>
    </comment>
    <comment ref="J106" authorId="2" shapeId="0">
      <text>
        <r>
          <rPr>
            <b/>
            <sz val="9"/>
            <color indexed="81"/>
            <rFont val="Segoe UI"/>
            <charset val="1"/>
          </rPr>
          <t>vasquez.renata:</t>
        </r>
        <r>
          <rPr>
            <sz val="9"/>
            <color indexed="81"/>
            <rFont val="Segoe UI"/>
            <charset val="1"/>
          </rPr>
          <t xml:space="preserve">
pagto 01.08 </t>
        </r>
      </text>
    </comment>
    <comment ref="B136" authorId="1" shapeId="0">
      <text>
        <r>
          <rPr>
            <b/>
            <sz val="9"/>
            <color indexed="81"/>
            <rFont val="Segoe UI"/>
            <family val="2"/>
          </rPr>
          <t>Renata Aparecida Pitana Braga Vasquez:</t>
        </r>
        <r>
          <rPr>
            <sz val="9"/>
            <color indexed="81"/>
            <rFont val="Segoe UI"/>
            <family val="2"/>
          </rPr>
          <t xml:space="preserve">
justificou - descontar</t>
        </r>
      </text>
    </comment>
    <comment ref="B137" authorId="1" shapeId="0">
      <text>
        <r>
          <rPr>
            <b/>
            <sz val="9"/>
            <color indexed="81"/>
            <rFont val="Segoe UI"/>
            <family val="2"/>
          </rPr>
          <t>Renata Aparecida Pitana Braga Vasquez:</t>
        </r>
        <r>
          <rPr>
            <sz val="9"/>
            <color indexed="81"/>
            <rFont val="Segoe UI"/>
            <family val="2"/>
          </rPr>
          <t xml:space="preserve">
desc ref 10/10</t>
        </r>
      </text>
    </comment>
  </commentList>
</comments>
</file>

<file path=xl/sharedStrings.xml><?xml version="1.0" encoding="utf-8"?>
<sst xmlns="http://schemas.openxmlformats.org/spreadsheetml/2006/main" count="725" uniqueCount="154">
  <si>
    <t>VALDIR BERGAMINI</t>
  </si>
  <si>
    <t>TITULAR</t>
  </si>
  <si>
    <t>D.SEMANA</t>
  </si>
  <si>
    <t>JANEIRO</t>
  </si>
  <si>
    <t>ATIVIDADE</t>
  </si>
  <si>
    <t>Qt</t>
  </si>
  <si>
    <t xml:space="preserve"> Diária </t>
  </si>
  <si>
    <t xml:space="preserve"> Deslocamentos </t>
  </si>
  <si>
    <t xml:space="preserve"> Total </t>
  </si>
  <si>
    <t>DATA PAGTO</t>
  </si>
  <si>
    <t>OBSERVAÇÃO</t>
  </si>
  <si>
    <t>Convocação</t>
  </si>
  <si>
    <t xml:space="preserve">Lista </t>
  </si>
  <si>
    <t>OS</t>
  </si>
  <si>
    <t>Apuração de deslocamentos em dias intercalados, a devolver? 
Item 9.3.1 do acordão 1121/2021</t>
  </si>
  <si>
    <t>diaria a devolver pois não há comprovante de pernoite Item 9.3.2 do acordão 1121/2021</t>
  </si>
  <si>
    <t>Parte III</t>
  </si>
  <si>
    <t>quarta-feira</t>
  </si>
  <si>
    <t>REUNIAO - CONV 1075/2018</t>
  </si>
  <si>
    <t>sim</t>
  </si>
  <si>
    <t>Siscont</t>
  </si>
  <si>
    <t xml:space="preserve">Planilha (soma pagamentos Mensais) </t>
  </si>
  <si>
    <t>sexta-feira</t>
  </si>
  <si>
    <t>terça-feira</t>
  </si>
  <si>
    <t>REUNIAO -CONV 014/2019</t>
  </si>
  <si>
    <t>quinta-feira</t>
  </si>
  <si>
    <t>VIAGEM MOGI GUAÇU -CONV 028/2019</t>
  </si>
  <si>
    <t>segunda-feira</t>
  </si>
  <si>
    <t>15º REUNIAO ORD CONSELHO DIRETOR -CONV 013/2019</t>
  </si>
  <si>
    <t>Ausente, descontado 01/02</t>
  </si>
  <si>
    <t>Reunião cancelada, descontado 07/02</t>
  </si>
  <si>
    <t>1º REUNIAO PLENARIA - CONV 061/2019</t>
  </si>
  <si>
    <t>REUNIAO - CONV 064/2019</t>
  </si>
  <si>
    <t>FEVEREIRO</t>
  </si>
  <si>
    <t>REUNIAO - CONV 078/2019</t>
  </si>
  <si>
    <t>Descontado</t>
  </si>
  <si>
    <t>REUNIAO - CONV 100/2019</t>
  </si>
  <si>
    <t>16º REUNIAO CONSELHO DIRETOR- CONV 111/2019</t>
  </si>
  <si>
    <t>REUNIAO EM OURINHOS - CONV 131/2019</t>
  </si>
  <si>
    <t>REUNIAO T - CONV 131/2019</t>
  </si>
  <si>
    <t>Pgto duplicado, descontado 13/03</t>
  </si>
  <si>
    <t>REUNIAO-CONV 158/2019</t>
  </si>
  <si>
    <t>2º REUNIAO PLENARIA - CONV 139/2019</t>
  </si>
  <si>
    <t>5º REUNIAO EXTRA CONSELHO DIRETOR - CONV 152/2019</t>
  </si>
  <si>
    <t>REUNIAO - CONV 177/2019</t>
  </si>
  <si>
    <t>MARÇO</t>
  </si>
  <si>
    <t>REUNIAO - CONV 197/2019</t>
  </si>
  <si>
    <t>deslocamento pago em 01/03</t>
  </si>
  <si>
    <t>REUNIAO - CONV 224/2019</t>
  </si>
  <si>
    <t>descontado</t>
  </si>
  <si>
    <t>17º REUNIAO CONSELHO DIRETOR- CONV 203/2019</t>
  </si>
  <si>
    <t>REUNIAO - CONV 240/2019</t>
  </si>
  <si>
    <t>REUNIAO - CONV 276/2019</t>
  </si>
  <si>
    <t>3º REUNIAO PLENARIA - CONV 262/2019</t>
  </si>
  <si>
    <t>Valores a devolver</t>
  </si>
  <si>
    <t>ABRIL</t>
  </si>
  <si>
    <t>Diária</t>
  </si>
  <si>
    <t>Deslocamento</t>
  </si>
  <si>
    <t>Motivo</t>
  </si>
  <si>
    <t>REUNIAO - CONV 292/2019</t>
  </si>
  <si>
    <t>REUNIAO - CONV 323/2019</t>
  </si>
  <si>
    <t>REUNIAO EM OURINHOS- CONV 323/2019</t>
  </si>
  <si>
    <t>18º REUNIAO CONSELHO DIRETOR- CONV 322/2019</t>
  </si>
  <si>
    <t>REUNIAO - CONV 357/2019</t>
  </si>
  <si>
    <t>REUNIAO - CONV 376/2019</t>
  </si>
  <si>
    <t>Ausente</t>
  </si>
  <si>
    <t>VIAGEM VOTUPORANGA - CONV 376/2019 (DESLOC OUR-VOTU)</t>
  </si>
  <si>
    <t>VIAGEM ARACATUBA - CONV 376/2019 (DESLOC VOTU - ARAC-OURI)</t>
  </si>
  <si>
    <t>4º REUNIAO PLENARIA - CONV 365/2019</t>
  </si>
  <si>
    <t>SEMINARIO -CONV 394/2019</t>
  </si>
  <si>
    <t>total a devolver</t>
  </si>
  <si>
    <t>MAIO</t>
  </si>
  <si>
    <t>REUNIAO - CONV 418/2019</t>
  </si>
  <si>
    <t>6º REUNIAO EXTRA CONSELHO DIRETOR- CONV 402/2019</t>
  </si>
  <si>
    <t>Ausente, descontado 17/06</t>
  </si>
  <si>
    <t>REUNIAO - CONV 429/2019</t>
  </si>
  <si>
    <t>19º REUNIAO CONSELHO DIRETOR- CONV 419/2019</t>
  </si>
  <si>
    <t>EVENTO EM OURINHOS - CONV 448/2019</t>
  </si>
  <si>
    <t>REUNIAO -CONV 479/2019</t>
  </si>
  <si>
    <t>REUNIAO - CONV 502/2019</t>
  </si>
  <si>
    <t>REUNIAO T - 522/2019</t>
  </si>
  <si>
    <t>5º REUNIAO PLENARIA - CONV 512/2019</t>
  </si>
  <si>
    <t>VIAGEMM ITAPEVA - CONV 522/2019</t>
  </si>
  <si>
    <t>JUNHO</t>
  </si>
  <si>
    <t>REUNIAO -CONV 543/2019</t>
  </si>
  <si>
    <t>VIAGEM VOTUPORANGA -CONV 547/2019</t>
  </si>
  <si>
    <t>REUNIAO -CONV 563/2019</t>
  </si>
  <si>
    <t>VIAGEM PRESIDENTE PRUDENTE -CONV 563/2019</t>
  </si>
  <si>
    <t>20º REUNIAO CONSELHO DIRETOR- CONV 548/2019</t>
  </si>
  <si>
    <t>REUNIAO -CONV 595/2019</t>
  </si>
  <si>
    <t>Data alterada, descontado 21/06</t>
  </si>
  <si>
    <t>REUNIAO - CONV 623/2019</t>
  </si>
  <si>
    <t>VIAGEM MOCOCA - CONV 623/2019 (DESLOC OURINHOS - MOCOCA)</t>
  </si>
  <si>
    <t>6º REUNIAO PLENARIA - CONV 604/2019 (DESLOC MOCOCA- SP- OURINHOS)</t>
  </si>
  <si>
    <t>JULHO</t>
  </si>
  <si>
    <t xml:space="preserve">DESPACHO SP </t>
  </si>
  <si>
    <t>Portaria 131</t>
  </si>
  <si>
    <t>21º REUNIAO CONSELHO DIRETOR- CONV 658/2019</t>
  </si>
  <si>
    <t>REUNIAO -CONV 689/2019</t>
  </si>
  <si>
    <t>VIAGEM PENAPOLIS - CONV 708/2019</t>
  </si>
  <si>
    <t>REUNIAO -CONV 708/2019</t>
  </si>
  <si>
    <t>7º REUNIAO PLENARIA -CONV 695/2019</t>
  </si>
  <si>
    <t>REUNIAO - CONV 730/2019</t>
  </si>
  <si>
    <t>AGOSTO</t>
  </si>
  <si>
    <t>REUNIAO - CONV 774/2019</t>
  </si>
  <si>
    <t>22º REUNIAO CONSELHO DIRETOR- CONV 787/2019</t>
  </si>
  <si>
    <t>REUNIAO - CONV 862/2019</t>
  </si>
  <si>
    <t>8º REUNIAO PLENARIA -CONV 851/2019</t>
  </si>
  <si>
    <t>SETEMBRO</t>
  </si>
  <si>
    <t>1º REUNIAO PLENARIA EXTRA -CONV 865/2019</t>
  </si>
  <si>
    <t>REUNIAO - CONV 890/2019</t>
  </si>
  <si>
    <t>DESPACHO</t>
  </si>
  <si>
    <t>Portaria 142</t>
  </si>
  <si>
    <t>23º REUNIAO CONSELHO DIRETOR- CONV 909/2019</t>
  </si>
  <si>
    <t>REUNIAO - CONV 951/2019</t>
  </si>
  <si>
    <t>VIAGEM PRESIDENTE PRUDENTE - CONV 963/2019</t>
  </si>
  <si>
    <t>REUNIAO - CONV 981/2019</t>
  </si>
  <si>
    <t>9º REUNIAO PLENARIA -CONV 958/2019</t>
  </si>
  <si>
    <t>2º REUNIAO PLENARIA EXTRA - CONV 968/2019</t>
  </si>
  <si>
    <t>OUTUBRO</t>
  </si>
  <si>
    <t>Portaria 153</t>
  </si>
  <si>
    <t>REUNIAO - CONV 1035/2019</t>
  </si>
  <si>
    <t>24º REUNIAO CONSELHO DIRETOR- CONV 1020/2019</t>
  </si>
  <si>
    <t>Ausente, descontado 11/10</t>
  </si>
  <si>
    <t>REUNIAO - CONV 1046/2019</t>
  </si>
  <si>
    <t>REUNIÃO T - CONV 1061/2019</t>
  </si>
  <si>
    <t>24º REUNIAO COM ORD COA-CONV 1080/2019 e REUNIÃO T - CONV 1092/2019</t>
  </si>
  <si>
    <t>REUNIÃO T - CONV 1092/2019</t>
  </si>
  <si>
    <t>REUNIÃO  - CONV 1120/2019</t>
  </si>
  <si>
    <t>10º REUNIAO PLENARIA -CONV 1096/2019</t>
  </si>
  <si>
    <t>NOVEMBRO</t>
  </si>
  <si>
    <t>25º REUNIAO CONSELHO DIRETOR- CONV 1107/2019</t>
  </si>
  <si>
    <t>Portaria 169</t>
  </si>
  <si>
    <t>REUNIAO - CONV 1179/2019</t>
  </si>
  <si>
    <t>7º REUNIAO EXTRA CONSELHO DIRETOR- CONV 1160/2019</t>
  </si>
  <si>
    <t>REUNIAO - CONV 1194/2019</t>
  </si>
  <si>
    <t>EVENTO EM OURINHOS- CONV 1205/2019</t>
  </si>
  <si>
    <t>REUNIAO - CONV 1205/2019</t>
  </si>
  <si>
    <t>11º REUNIAO PLENARIA -CONV 1195/2019</t>
  </si>
  <si>
    <t>DEZEMBRO</t>
  </si>
  <si>
    <t>REUNIAO - CONV 1246/2019</t>
  </si>
  <si>
    <t>22º REUNIAO COM ORD COA-CONV 1237/2019</t>
  </si>
  <si>
    <t>3º PLENARIA EXTRAORDINÁRIA - CONV 1248/2019</t>
  </si>
  <si>
    <t>sábado</t>
  </si>
  <si>
    <t>VIAGEM ARAÇATUBA - CONV 1249/2019</t>
  </si>
  <si>
    <t>26º REUNIAO CONSELHO DIRETOR- CONV 1239/2019</t>
  </si>
  <si>
    <t>VIAGEM PRESIDENTE PRUDENTE -CONV 1274/2019</t>
  </si>
  <si>
    <t>REUNIAO - CONV 1273/2019</t>
  </si>
  <si>
    <t>25º REUNIAO COM ORD COA-CONV 1282/2019</t>
  </si>
  <si>
    <t>19º REUNIAO PLENARIA -CONV 1289/2019</t>
  </si>
  <si>
    <t>REUNIAO T - CONV 1304/2019</t>
  </si>
  <si>
    <t>REUNIAO T - CONV 1308/2019</t>
  </si>
  <si>
    <t>Total a devolver referente 2019</t>
  </si>
  <si>
    <t xml:space="preserve">Portal Transparência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</si>
</sst>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6"/>
      <name val="Calibri"/>
      <family val="2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4">
    <xf numFmtId="0" fontId="0" fillId="0" borderId="0" xfId="0"/>
    <xf numFmtId="0" fontId="0" fillId="2" borderId="3" xfId="0" applyFill="1" applyBorder="1"/>
    <xf numFmtId="0" fontId="0" fillId="2" borderId="1" xfId="0" applyFill="1" applyBorder="1"/>
    <xf numFmtId="0" fontId="0" fillId="3" borderId="1" xfId="0" applyFill="1" applyBorder="1"/>
    <xf numFmtId="14" fontId="0" fillId="4" borderId="1" xfId="0" applyNumberFormat="1" applyFill="1" applyBorder="1"/>
    <xf numFmtId="0" fontId="0" fillId="4" borderId="1" xfId="0" applyFill="1" applyBorder="1"/>
    <xf numFmtId="2" fontId="0" fillId="4" borderId="1" xfId="0" applyNumberFormat="1" applyFill="1" applyBorder="1"/>
    <xf numFmtId="14" fontId="0" fillId="2" borderId="1" xfId="0" applyNumberFormat="1" applyFill="1" applyBorder="1"/>
    <xf numFmtId="2" fontId="0" fillId="2" borderId="1" xfId="0" applyNumberFormat="1" applyFill="1" applyBorder="1"/>
    <xf numFmtId="14" fontId="0" fillId="5" borderId="1" xfId="0" applyNumberFormat="1" applyFill="1" applyBorder="1"/>
    <xf numFmtId="0" fontId="0" fillId="5" borderId="1" xfId="0" applyFill="1" applyBorder="1"/>
    <xf numFmtId="2" fontId="0" fillId="5" borderId="1" xfId="0" applyNumberFormat="1" applyFill="1" applyBorder="1"/>
    <xf numFmtId="0" fontId="0" fillId="2" borderId="0" xfId="0" applyFill="1"/>
    <xf numFmtId="0" fontId="0" fillId="4" borderId="3" xfId="0" applyFill="1" applyBorder="1"/>
    <xf numFmtId="0" fontId="0" fillId="4" borderId="2" xfId="0" applyFill="1" applyBorder="1"/>
    <xf numFmtId="2" fontId="7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164" fontId="4" fillId="9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/>
    <xf numFmtId="0" fontId="7" fillId="9" borderId="1" xfId="0" applyFont="1" applyFill="1" applyBorder="1" applyAlignment="1">
      <alignment horizontal="center" vertical="center" wrapText="1"/>
    </xf>
    <xf numFmtId="2" fontId="7" fillId="9" borderId="4" xfId="0" applyNumberFormat="1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2" fontId="0" fillId="2" borderId="4" xfId="0" applyNumberFormat="1" applyFill="1" applyBorder="1"/>
    <xf numFmtId="164" fontId="4" fillId="9" borderId="4" xfId="0" applyNumberFormat="1" applyFont="1" applyFill="1" applyBorder="1" applyAlignment="1">
      <alignment horizontal="center" vertical="center"/>
    </xf>
    <xf numFmtId="14" fontId="0" fillId="13" borderId="1" xfId="0" applyNumberFormat="1" applyFill="1" applyBorder="1"/>
    <xf numFmtId="14" fontId="0" fillId="20" borderId="1" xfId="0" applyNumberFormat="1" applyFill="1" applyBorder="1"/>
    <xf numFmtId="14" fontId="0" fillId="25" borderId="1" xfId="0" applyNumberFormat="1" applyFill="1" applyBorder="1"/>
    <xf numFmtId="14" fontId="0" fillId="8" borderId="1" xfId="0" applyNumberFormat="1" applyFill="1" applyBorder="1"/>
    <xf numFmtId="14" fontId="0" fillId="26" borderId="1" xfId="0" applyNumberFormat="1" applyFill="1" applyBorder="1"/>
    <xf numFmtId="14" fontId="0" fillId="27" borderId="1" xfId="0" applyNumberFormat="1" applyFill="1" applyBorder="1"/>
    <xf numFmtId="14" fontId="0" fillId="24" borderId="1" xfId="0" applyNumberFormat="1" applyFill="1" applyBorder="1"/>
    <xf numFmtId="14" fontId="0" fillId="15" borderId="1" xfId="0" applyNumberFormat="1" applyFill="1" applyBorder="1"/>
    <xf numFmtId="14" fontId="0" fillId="28" borderId="1" xfId="0" applyNumberFormat="1" applyFill="1" applyBorder="1"/>
    <xf numFmtId="14" fontId="0" fillId="29" borderId="1" xfId="0" applyNumberFormat="1" applyFill="1" applyBorder="1"/>
    <xf numFmtId="14" fontId="0" fillId="30" borderId="1" xfId="0" applyNumberFormat="1" applyFill="1" applyBorder="1"/>
    <xf numFmtId="14" fontId="0" fillId="22" borderId="1" xfId="0" applyNumberFormat="1" applyFill="1" applyBorder="1"/>
    <xf numFmtId="14" fontId="0" fillId="31" borderId="1" xfId="0" applyNumberFormat="1" applyFill="1" applyBorder="1"/>
    <xf numFmtId="14" fontId="0" fillId="32" borderId="1" xfId="0" applyNumberFormat="1" applyFill="1" applyBorder="1"/>
    <xf numFmtId="14" fontId="0" fillId="21" borderId="1" xfId="0" applyNumberFormat="1" applyFill="1" applyBorder="1"/>
    <xf numFmtId="14" fontId="0" fillId="12" borderId="1" xfId="0" applyNumberFormat="1" applyFill="1" applyBorder="1"/>
    <xf numFmtId="14" fontId="0" fillId="10" borderId="1" xfId="0" applyNumberFormat="1" applyFill="1" applyBorder="1"/>
    <xf numFmtId="14" fontId="0" fillId="14" borderId="1" xfId="0" applyNumberFormat="1" applyFill="1" applyBorder="1"/>
    <xf numFmtId="14" fontId="0" fillId="11" borderId="1" xfId="0" applyNumberFormat="1" applyFill="1" applyBorder="1"/>
    <xf numFmtId="14" fontId="0" fillId="18" borderId="1" xfId="0" applyNumberFormat="1" applyFill="1" applyBorder="1"/>
    <xf numFmtId="14" fontId="0" fillId="12" borderId="5" xfId="0" applyNumberFormat="1" applyFill="1" applyBorder="1"/>
    <xf numFmtId="14" fontId="0" fillId="9" borderId="5" xfId="0" applyNumberFormat="1" applyFill="1" applyBorder="1"/>
    <xf numFmtId="14" fontId="0" fillId="10" borderId="5" xfId="0" applyNumberFormat="1" applyFill="1" applyBorder="1"/>
    <xf numFmtId="14" fontId="0" fillId="24" borderId="5" xfId="0" applyNumberFormat="1" applyFill="1" applyBorder="1"/>
    <xf numFmtId="14" fontId="0" fillId="17" borderId="5" xfId="0" applyNumberFormat="1" applyFill="1" applyBorder="1"/>
    <xf numFmtId="14" fontId="0" fillId="25" borderId="5" xfId="0" applyNumberFormat="1" applyFill="1" applyBorder="1"/>
    <xf numFmtId="14" fontId="0" fillId="33" borderId="1" xfId="0" applyNumberFormat="1" applyFill="1" applyBorder="1"/>
    <xf numFmtId="14" fontId="0" fillId="9" borderId="1" xfId="0" applyNumberFormat="1" applyFill="1" applyBorder="1"/>
    <xf numFmtId="14" fontId="0" fillId="34" borderId="1" xfId="0" applyNumberFormat="1" applyFill="1" applyBorder="1"/>
    <xf numFmtId="14" fontId="0" fillId="23" borderId="1" xfId="0" applyNumberFormat="1" applyFill="1" applyBorder="1"/>
    <xf numFmtId="14" fontId="0" fillId="17" borderId="1" xfId="0" applyNumberFormat="1" applyFill="1" applyBorder="1"/>
    <xf numFmtId="14" fontId="0" fillId="35" borderId="1" xfId="0" applyNumberFormat="1" applyFill="1" applyBorder="1"/>
    <xf numFmtId="14" fontId="0" fillId="7" borderId="1" xfId="0" applyNumberFormat="1" applyFill="1" applyBorder="1"/>
    <xf numFmtId="14" fontId="0" fillId="19" borderId="1" xfId="0" applyNumberFormat="1" applyFill="1" applyBorder="1"/>
    <xf numFmtId="14" fontId="0" fillId="36" borderId="1" xfId="0" applyNumberFormat="1" applyFill="1" applyBorder="1"/>
    <xf numFmtId="14" fontId="0" fillId="37" borderId="1" xfId="0" applyNumberFormat="1" applyFill="1" applyBorder="1"/>
    <xf numFmtId="14" fontId="0" fillId="39" borderId="1" xfId="0" applyNumberFormat="1" applyFill="1" applyBorder="1"/>
    <xf numFmtId="14" fontId="0" fillId="40" borderId="1" xfId="0" applyNumberFormat="1" applyFill="1" applyBorder="1"/>
    <xf numFmtId="14" fontId="0" fillId="38" borderId="1" xfId="0" applyNumberFormat="1" applyFill="1" applyBorder="1"/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41" borderId="0" xfId="0" applyFill="1"/>
    <xf numFmtId="0" fontId="0" fillId="41" borderId="0" xfId="0" applyFill="1" applyAlignment="1">
      <alignment horizontal="center"/>
    </xf>
    <xf numFmtId="8" fontId="0" fillId="41" borderId="0" xfId="0" applyNumberFormat="1" applyFill="1"/>
    <xf numFmtId="0" fontId="0" fillId="41" borderId="1" xfId="0" applyFill="1" applyBorder="1"/>
    <xf numFmtId="14" fontId="0" fillId="41" borderId="1" xfId="0" applyNumberFormat="1" applyFill="1" applyBorder="1"/>
    <xf numFmtId="2" fontId="0" fillId="41" borderId="1" xfId="0" applyNumberFormat="1" applyFill="1" applyBorder="1"/>
    <xf numFmtId="2" fontId="0" fillId="41" borderId="4" xfId="0" applyNumberFormat="1" applyFill="1" applyBorder="1"/>
    <xf numFmtId="0" fontId="0" fillId="41" borderId="15" xfId="0" applyFill="1" applyBorder="1"/>
    <xf numFmtId="0" fontId="0" fillId="41" borderId="16" xfId="0" applyFill="1" applyBorder="1"/>
    <xf numFmtId="7" fontId="0" fillId="41" borderId="1" xfId="1" applyNumberFormat="1" applyFont="1" applyFill="1" applyBorder="1"/>
    <xf numFmtId="0" fontId="0" fillId="41" borderId="1" xfId="0" applyFill="1" applyBorder="1" applyAlignment="1">
      <alignment horizontal="center"/>
    </xf>
    <xf numFmtId="14" fontId="0" fillId="41" borderId="0" xfId="0" applyNumberFormat="1" applyFill="1"/>
    <xf numFmtId="44" fontId="0" fillId="41" borderId="1" xfId="1" applyFont="1" applyFill="1" applyBorder="1"/>
    <xf numFmtId="44" fontId="0" fillId="41" borderId="0" xfId="1" applyFont="1" applyFill="1" applyBorder="1"/>
    <xf numFmtId="14" fontId="0" fillId="41" borderId="3" xfId="0" applyNumberFormat="1" applyFill="1" applyBorder="1"/>
    <xf numFmtId="0" fontId="0" fillId="41" borderId="3" xfId="0" applyFill="1" applyBorder="1"/>
    <xf numFmtId="2" fontId="0" fillId="41" borderId="3" xfId="0" applyNumberFormat="1" applyFill="1" applyBorder="1"/>
    <xf numFmtId="0" fontId="0" fillId="41" borderId="2" xfId="0" applyFill="1" applyBorder="1"/>
    <xf numFmtId="2" fontId="6" fillId="41" borderId="4" xfId="0" applyNumberFormat="1" applyFont="1" applyFill="1" applyBorder="1"/>
    <xf numFmtId="0" fontId="0" fillId="41" borderId="8" xfId="0" applyFill="1" applyBorder="1" applyAlignment="1">
      <alignment horizontal="center"/>
    </xf>
    <xf numFmtId="0" fontId="0" fillId="41" borderId="0" xfId="0" applyFill="1" applyAlignment="1">
      <alignment horizontal="center"/>
    </xf>
    <xf numFmtId="0" fontId="0" fillId="41" borderId="7" xfId="0" applyFill="1" applyBorder="1" applyAlignment="1">
      <alignment horizontal="center"/>
    </xf>
    <xf numFmtId="0" fontId="0" fillId="41" borderId="1" xfId="0" applyFill="1" applyBorder="1" applyAlignment="1">
      <alignment horizontal="center" vertical="center"/>
    </xf>
    <xf numFmtId="0" fontId="5" fillId="41" borderId="0" xfId="0" applyFont="1" applyFill="1"/>
    <xf numFmtId="44" fontId="5" fillId="41" borderId="0" xfId="1" applyFont="1" applyFill="1" applyBorder="1" applyAlignment="1" applyProtection="1"/>
    <xf numFmtId="0" fontId="10" fillId="2" borderId="0" xfId="0" applyFont="1" applyFill="1" applyAlignment="1">
      <alignment horizontal="left" vertical="center"/>
    </xf>
    <xf numFmtId="0" fontId="11" fillId="41" borderId="0" xfId="0" applyFont="1" applyFill="1" applyAlignment="1">
      <alignment horizontal="left"/>
    </xf>
    <xf numFmtId="0" fontId="7" fillId="41" borderId="1" xfId="0" applyFont="1" applyFill="1" applyBorder="1"/>
    <xf numFmtId="0" fontId="13" fillId="41" borderId="1" xfId="0" applyFont="1" applyFill="1" applyBorder="1"/>
    <xf numFmtId="164" fontId="0" fillId="41" borderId="15" xfId="0" applyNumberFormat="1" applyFill="1" applyBorder="1"/>
    <xf numFmtId="164" fontId="0" fillId="41" borderId="0" xfId="0" applyNumberFormat="1" applyFill="1"/>
    <xf numFmtId="164" fontId="0" fillId="41" borderId="16" xfId="0" applyNumberFormat="1" applyFill="1" applyBorder="1"/>
    <xf numFmtId="164" fontId="0" fillId="2" borderId="0" xfId="0" applyNumberFormat="1" applyFill="1"/>
    <xf numFmtId="164" fontId="0" fillId="28" borderId="0" xfId="0" applyNumberFormat="1" applyFill="1"/>
    <xf numFmtId="164" fontId="0" fillId="29" borderId="0" xfId="0" applyNumberFormat="1" applyFill="1"/>
    <xf numFmtId="164" fontId="0" fillId="5" borderId="0" xfId="0" applyNumberFormat="1" applyFill="1"/>
    <xf numFmtId="164" fontId="0" fillId="31" borderId="16" xfId="0" applyNumberFormat="1" applyFill="1" applyBorder="1"/>
    <xf numFmtId="164" fontId="0" fillId="8" borderId="16" xfId="0" applyNumberFormat="1" applyFill="1" applyBorder="1"/>
    <xf numFmtId="164" fontId="0" fillId="2" borderId="15" xfId="0" applyNumberFormat="1" applyFill="1" applyBorder="1"/>
    <xf numFmtId="164" fontId="0" fillId="25" borderId="16" xfId="0" applyNumberFormat="1" applyFill="1" applyBorder="1"/>
    <xf numFmtId="164" fontId="0" fillId="21" borderId="16" xfId="0" applyNumberFormat="1" applyFill="1" applyBorder="1"/>
    <xf numFmtId="164" fontId="0" fillId="32" borderId="16" xfId="0" applyNumberFormat="1" applyFill="1" applyBorder="1"/>
    <xf numFmtId="164" fontId="0" fillId="10" borderId="16" xfId="0" applyNumberFormat="1" applyFill="1" applyBorder="1"/>
    <xf numFmtId="164" fontId="0" fillId="2" borderId="16" xfId="0" applyNumberFormat="1" applyFill="1" applyBorder="1"/>
    <xf numFmtId="164" fontId="0" fillId="14" borderId="16" xfId="0" applyNumberFormat="1" applyFill="1" applyBorder="1"/>
    <xf numFmtId="164" fontId="0" fillId="11" borderId="16" xfId="0" applyNumberFormat="1" applyFill="1" applyBorder="1"/>
    <xf numFmtId="164" fontId="0" fillId="15" borderId="16" xfId="0" applyNumberFormat="1" applyFill="1" applyBorder="1"/>
    <xf numFmtId="164" fontId="0" fillId="13" borderId="16" xfId="0" applyNumberFormat="1" applyFill="1" applyBorder="1"/>
    <xf numFmtId="164" fontId="0" fillId="29" borderId="16" xfId="0" applyNumberFormat="1" applyFill="1" applyBorder="1"/>
    <xf numFmtId="164" fontId="0" fillId="18" borderId="16" xfId="0" applyNumberFormat="1" applyFill="1" applyBorder="1"/>
    <xf numFmtId="164" fontId="0" fillId="12" borderId="16" xfId="0" applyNumberFormat="1" applyFill="1" applyBorder="1"/>
    <xf numFmtId="164" fontId="0" fillId="24" borderId="16" xfId="0" applyNumberFormat="1" applyFill="1" applyBorder="1"/>
    <xf numFmtId="164" fontId="0" fillId="17" borderId="16" xfId="0" applyNumberFormat="1" applyFill="1" applyBorder="1"/>
    <xf numFmtId="164" fontId="0" fillId="20" borderId="16" xfId="0" applyNumberFormat="1" applyFill="1" applyBorder="1"/>
    <xf numFmtId="164" fontId="0" fillId="9" borderId="16" xfId="0" applyNumberFormat="1" applyFill="1" applyBorder="1"/>
    <xf numFmtId="164" fontId="0" fillId="16" borderId="16" xfId="0" applyNumberFormat="1" applyFill="1" applyBorder="1"/>
    <xf numFmtId="164" fontId="0" fillId="34" borderId="16" xfId="0" applyNumberFormat="1" applyFill="1" applyBorder="1"/>
    <xf numFmtId="164" fontId="0" fillId="35" borderId="16" xfId="0" applyNumberFormat="1" applyFill="1" applyBorder="1"/>
    <xf numFmtId="164" fontId="0" fillId="7" borderId="16" xfId="0" applyNumberFormat="1" applyFill="1" applyBorder="1"/>
    <xf numFmtId="164" fontId="0" fillId="33" borderId="16" xfId="0" applyNumberFormat="1" applyFill="1" applyBorder="1"/>
    <xf numFmtId="164" fontId="0" fillId="26" borderId="16" xfId="0" applyNumberFormat="1" applyFill="1" applyBorder="1"/>
    <xf numFmtId="164" fontId="0" fillId="27" borderId="16" xfId="0" applyNumberFormat="1" applyFill="1" applyBorder="1"/>
    <xf numFmtId="164" fontId="0" fillId="19" borderId="16" xfId="0" applyNumberFormat="1" applyFill="1" applyBorder="1"/>
    <xf numFmtId="164" fontId="0" fillId="5" borderId="16" xfId="0" applyNumberFormat="1" applyFill="1" applyBorder="1"/>
    <xf numFmtId="164" fontId="0" fillId="23" borderId="16" xfId="0" applyNumberFormat="1" applyFill="1" applyBorder="1"/>
    <xf numFmtId="164" fontId="0" fillId="36" borderId="16" xfId="0" applyNumberFormat="1" applyFill="1" applyBorder="1"/>
    <xf numFmtId="164" fontId="0" fillId="37" borderId="16" xfId="0" applyNumberFormat="1" applyFill="1" applyBorder="1"/>
    <xf numFmtId="164" fontId="0" fillId="22" borderId="16" xfId="0" applyNumberFormat="1" applyFill="1" applyBorder="1"/>
    <xf numFmtId="164" fontId="0" fillId="39" borderId="16" xfId="0" applyNumberFormat="1" applyFill="1" applyBorder="1"/>
    <xf numFmtId="164" fontId="0" fillId="40" borderId="16" xfId="0" applyNumberFormat="1" applyFill="1" applyBorder="1"/>
    <xf numFmtId="164" fontId="0" fillId="38" borderId="16" xfId="0" applyNumberFormat="1" applyFill="1" applyBorder="1"/>
    <xf numFmtId="164" fontId="0" fillId="41" borderId="17" xfId="0" applyNumberFormat="1" applyFill="1" applyBorder="1"/>
    <xf numFmtId="164" fontId="0" fillId="41" borderId="18" xfId="0" applyNumberFormat="1" applyFill="1" applyBorder="1"/>
    <xf numFmtId="164" fontId="0" fillId="41" borderId="19" xfId="0" applyNumberFormat="1" applyFill="1" applyBorder="1"/>
    <xf numFmtId="0" fontId="7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12" fillId="41" borderId="1" xfId="0" applyFont="1" applyFill="1" applyBorder="1" applyAlignment="1">
      <alignment horizontal="center"/>
    </xf>
    <xf numFmtId="17" fontId="12" fillId="41" borderId="1" xfId="0" applyNumberFormat="1" applyFont="1" applyFill="1" applyBorder="1" applyAlignment="1">
      <alignment horizontal="center"/>
    </xf>
    <xf numFmtId="44" fontId="12" fillId="41" borderId="1" xfId="1" applyFont="1" applyFill="1" applyBorder="1" applyAlignment="1" applyProtection="1">
      <alignment horizontal="center"/>
    </xf>
    <xf numFmtId="14" fontId="12" fillId="41" borderId="1" xfId="0" applyNumberFormat="1" applyFont="1" applyFill="1" applyBorder="1" applyAlignment="1">
      <alignment horizontal="center"/>
    </xf>
    <xf numFmtId="0" fontId="0" fillId="41" borderId="1" xfId="0" applyFill="1" applyBorder="1" applyAlignment="1">
      <alignment horizontal="left"/>
    </xf>
    <xf numFmtId="2" fontId="0" fillId="41" borderId="4" xfId="0" applyNumberFormat="1" applyFill="1" applyBorder="1" applyAlignment="1">
      <alignment horizontal="right"/>
    </xf>
    <xf numFmtId="0" fontId="0" fillId="41" borderId="6" xfId="0" applyFill="1" applyBorder="1" applyAlignment="1">
      <alignment horizontal="right"/>
    </xf>
    <xf numFmtId="2" fontId="0" fillId="41" borderId="1" xfId="0" applyNumberFormat="1" applyFill="1" applyBorder="1" applyAlignment="1">
      <alignment horizontal="right"/>
    </xf>
    <xf numFmtId="0" fontId="0" fillId="41" borderId="1" xfId="0" applyFill="1" applyBorder="1" applyAlignment="1">
      <alignment horizontal="right"/>
    </xf>
    <xf numFmtId="164" fontId="4" fillId="41" borderId="1" xfId="0" applyNumberFormat="1" applyFont="1" applyFill="1" applyBorder="1" applyAlignment="1">
      <alignment horizontal="right" vertical="center"/>
    </xf>
    <xf numFmtId="0" fontId="4" fillId="41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128"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CC00FF"/>
      <color rgb="FF66CCFF"/>
      <color rgb="FF6699FF"/>
      <color rgb="FFFF66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le.mamnerick/OneDrive%20-%20CONSELHO%20DE%20ARQUITETURA%20E%20URBANISMO%20DO%20BRASIL/MEU%20DRIVE/2021%20a%202023%20-%20Gest&#227;o%20Catherine/Processo/Pagto%20Conselh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ADALBERTO"/>
      <sheetName val="ADRIANA"/>
      <sheetName val="AILTON"/>
      <sheetName val="ALAN - CEP"/>
      <sheetName val=" ALEX - CEP"/>
      <sheetName val="ANA CRISTINA"/>
      <sheetName val="ANA LUCIA"/>
      <sheetName val="ANDRE GONÇALVES"/>
      <sheetName val="ANDRE AVEZUM"/>
      <sheetName val="ANDRE BLANCO - COA"/>
      <sheetName val="ANDRESSA"/>
      <sheetName val="ANGELA ARRUDA-CPFI"/>
      <sheetName val="ANGELA GOLIN - CF"/>
      <sheetName val="ANITA-CED"/>
      <sheetName val="BRENO"/>
      <sheetName val="CARLOS PALLADINI-CEP"/>
      <sheetName val=" CARLOS PUPO - CF"/>
      <sheetName val="CARLOS SPINHARDI"/>
      <sheetName val="CAROLINA"/>
      <sheetName val="CASSIA-CED"/>
      <sheetName val="CATHERINE-CEP"/>
      <sheetName val="CICERO"/>
      <sheetName val="CLAUDIO CAMPOS-CEP"/>
      <sheetName val="CLAUDIO Z. BURIGO-CED"/>
      <sheetName val="CONSUELO"/>
      <sheetName val="DANIELA SUTTI"/>
      <sheetName val="DANIELA PEREZ"/>
      <sheetName val="DANUSA"/>
      <sheetName val="DELCIMAR"/>
      <sheetName val="DENISE-CED"/>
      <sheetName val="DILENE-CEP"/>
      <sheetName val="EDSON ELITO-CPFI"/>
      <sheetName val="EDUARDO TRANI"/>
      <sheetName val="ELEUSINA"/>
      <sheetName val="ENIO"/>
      <sheetName val="EURICO"/>
      <sheetName val="FABIANO"/>
      <sheetName val="FABIO MUZETTI"/>
      <sheetName val="FABIO MARIZ"/>
      <sheetName val="FERNANDA-CPFI"/>
      <sheetName val="FERNANDO-CEF"/>
      <sheetName val="FLAVIA"/>
      <sheetName val="FLAVIO-CEF"/>
      <sheetName val="GIANFRANCO"/>
      <sheetName val="GUILHERME-CF"/>
      <sheetName val="JEANE"/>
      <sheetName val="JOSÉ LANCHOTI"/>
      <sheetName val="JOSE MARQUES"/>
      <sheetName val="JOSE GERALDINE"/>
      <sheetName val="JOSE GERALDINE 2"/>
      <sheetName val="KATIA"/>
      <sheetName val="LAURA"/>
      <sheetName val="LEDA"/>
      <sheetName val="LEILA"/>
      <sheetName val="LIANA"/>
      <sheetName val="LIZETE"/>
      <sheetName val="LUA-CEP"/>
      <sheetName val=" LUIZ CORTEZ - CEP"/>
      <sheetName val="LUIZ DE PAULA-CED"/>
      <sheetName val="LUIZ SIENA"/>
      <sheetName val="MARCELO BARRACHI - CF"/>
      <sheetName val="MARCELO CONSIGLIO"/>
      <sheetName val="MARCIA-CED"/>
      <sheetName val="MARCO-CPFI"/>
      <sheetName val="MARCOS CARTUM -CED"/>
      <sheetName val="MARIA ALICE-CPFI"/>
      <sheetName val="MARIA FERNANDA-CEP"/>
      <sheetName val="MARIA RITA-CPFI"/>
      <sheetName val="MARIO"/>
      <sheetName val="MARISE"/>
      <sheetName val="MARTA"/>
      <sheetName val="MARTIN-CEP"/>
      <sheetName val="MAURO CLARO-CEF"/>
      <sheetName val="MAURO FERREIRA"/>
      <sheetName val="MEL- CF"/>
      <sheetName val="MIGUEL-CEF"/>
      <sheetName val="MILTON"/>
      <sheetName val="MIRIAM-CPFI"/>
      <sheetName val="NABIL-COA"/>
      <sheetName val="NANCY-CPFI"/>
      <sheetName val="NATALIA"/>
      <sheetName val="NELSON"/>
      <sheetName val="PATRICIA"/>
      <sheetName val="PAULO DE FALCO"/>
      <sheetName val="PAULO MACHADO"/>
      <sheetName val=" PAULO MANTOVANI -CF"/>
      <sheetName val="POLIANA-CED"/>
      <sheetName val="RAFAEL-CED"/>
      <sheetName val="RAQUEL ROLNIK"/>
      <sheetName val="RAQUEL VIEIRA"/>
      <sheetName val="RENATA"/>
      <sheetName val="RENATO"/>
      <sheetName val="RICARDO"/>
      <sheetName val="ROBERTO CLAUDIO"/>
      <sheetName val="ROBERTO LOEB"/>
      <sheetName val="ROSSELLA-COA"/>
      <sheetName val="RUY-COA"/>
      <sheetName val="SALUA - CF"/>
      <sheetName val="SAMI"/>
      <sheetName val="SARAH-COA"/>
      <sheetName val="SERGIO BALDI"/>
      <sheetName val="SERGIO DE PAULA"/>
      <sheetName val="SILVANA DUDONIS"/>
      <sheetName val="SILVANA SERAFINO - CF"/>
      <sheetName val="SOFIA"/>
      <sheetName val="TERCIA"/>
      <sheetName val="VALDIR"/>
      <sheetName val="VANESSA-CEF"/>
      <sheetName val="VERA SANTANA-CEF"/>
      <sheetName val="VINICIUS-CEF"/>
      <sheetName val="VIOLETA-COA"/>
      <sheetName val="WEBER"/>
    </sheetNames>
    <sheetDataSet>
      <sheetData sheetId="0">
        <row r="2">
          <cell r="A2" t="str">
            <v>ADALBERTO DA SILVA RETTO JUNIOR</v>
          </cell>
          <cell r="B2">
            <v>0</v>
          </cell>
          <cell r="C2">
            <v>0</v>
          </cell>
          <cell r="D2">
            <v>810</v>
          </cell>
          <cell r="E2">
            <v>922.71</v>
          </cell>
          <cell r="F2">
            <v>810</v>
          </cell>
          <cell r="G2">
            <v>922.71</v>
          </cell>
        </row>
        <row r="3">
          <cell r="A3" t="str">
            <v>ADRIANA BLAY LEVISKY</v>
          </cell>
          <cell r="B3">
            <v>0</v>
          </cell>
          <cell r="C3">
            <v>0</v>
          </cell>
          <cell r="D3">
            <v>405</v>
          </cell>
          <cell r="E3">
            <v>69.5</v>
          </cell>
          <cell r="F3">
            <v>320</v>
          </cell>
          <cell r="G3">
            <v>0</v>
          </cell>
        </row>
        <row r="4">
          <cell r="A4" t="str">
            <v>AILTON PESSOA DE SIQUEIRA</v>
          </cell>
          <cell r="B4">
            <v>0</v>
          </cell>
          <cell r="C4">
            <v>0</v>
          </cell>
          <cell r="D4">
            <v>405</v>
          </cell>
          <cell r="E4">
            <v>69.5</v>
          </cell>
          <cell r="F4">
            <v>810</v>
          </cell>
          <cell r="G4">
            <v>72.78</v>
          </cell>
        </row>
        <row r="5">
          <cell r="A5" t="str">
            <v>ALAN SILVA CURY</v>
          </cell>
          <cell r="B5">
            <v>0</v>
          </cell>
          <cell r="C5">
            <v>0</v>
          </cell>
          <cell r="D5">
            <v>810</v>
          </cell>
          <cell r="E5">
            <v>267.3</v>
          </cell>
          <cell r="F5">
            <v>810</v>
          </cell>
          <cell r="G5">
            <v>267.3</v>
          </cell>
        </row>
        <row r="6">
          <cell r="A6" t="str">
            <v>ALEX MARQUES ROSA</v>
          </cell>
          <cell r="B6">
            <v>0</v>
          </cell>
          <cell r="C6">
            <v>0</v>
          </cell>
          <cell r="D6">
            <v>810</v>
          </cell>
          <cell r="E6">
            <v>400.32</v>
          </cell>
          <cell r="F6">
            <v>810</v>
          </cell>
          <cell r="G6">
            <v>400.32</v>
          </cell>
        </row>
        <row r="7">
          <cell r="A7" t="str">
            <v>ANA CRISTINA GIERON FONSECA</v>
          </cell>
          <cell r="B7">
            <v>0</v>
          </cell>
          <cell r="C7">
            <v>0</v>
          </cell>
          <cell r="D7">
            <v>405</v>
          </cell>
          <cell r="E7">
            <v>69.5</v>
          </cell>
          <cell r="F7">
            <v>320</v>
          </cell>
          <cell r="G7">
            <v>0</v>
          </cell>
        </row>
        <row r="8">
          <cell r="A8" t="str">
            <v>ANA LUCIA CERAVOLO</v>
          </cell>
          <cell r="B8">
            <v>0</v>
          </cell>
          <cell r="C8">
            <v>0</v>
          </cell>
          <cell r="D8">
            <v>810</v>
          </cell>
          <cell r="E8">
            <v>667.62</v>
          </cell>
          <cell r="F8">
            <v>810</v>
          </cell>
          <cell r="G8">
            <v>667.62</v>
          </cell>
        </row>
        <row r="9">
          <cell r="A9" t="str">
            <v>ANDRÉ GONÇALVES DOS RAMOS</v>
          </cell>
          <cell r="B9">
            <v>0</v>
          </cell>
          <cell r="C9">
            <v>0</v>
          </cell>
          <cell r="D9">
            <v>405</v>
          </cell>
          <cell r="E9">
            <v>69.5</v>
          </cell>
          <cell r="F9">
            <v>320</v>
          </cell>
          <cell r="G9">
            <v>0</v>
          </cell>
        </row>
        <row r="10">
          <cell r="A10" t="str">
            <v>ANDRÉ LUIS AVEZUM</v>
          </cell>
          <cell r="B10">
            <v>0</v>
          </cell>
          <cell r="C10">
            <v>0</v>
          </cell>
          <cell r="D10">
            <v>810</v>
          </cell>
          <cell r="E10">
            <v>888.29</v>
          </cell>
          <cell r="F10">
            <v>810</v>
          </cell>
          <cell r="G10">
            <v>888.29</v>
          </cell>
        </row>
        <row r="11">
          <cell r="A11" t="str">
            <v>ANDRE LUIS QUEIROZ BLANCO</v>
          </cell>
          <cell r="B11">
            <v>0</v>
          </cell>
          <cell r="C11">
            <v>0</v>
          </cell>
          <cell r="D11">
            <v>810</v>
          </cell>
          <cell r="E11">
            <v>480.94</v>
          </cell>
          <cell r="F11">
            <v>810</v>
          </cell>
          <cell r="G11">
            <v>480.94</v>
          </cell>
        </row>
        <row r="12">
          <cell r="A12" t="str">
            <v>ANDRESSA RODRIGUEZ HERNANDEZ</v>
          </cell>
          <cell r="B12">
            <v>0</v>
          </cell>
          <cell r="C12">
            <v>0</v>
          </cell>
          <cell r="D12">
            <v>405</v>
          </cell>
          <cell r="E12">
            <v>69.5</v>
          </cell>
          <cell r="F12">
            <v>320</v>
          </cell>
          <cell r="G12">
            <v>0</v>
          </cell>
        </row>
        <row r="13">
          <cell r="A13" t="str">
            <v>ANGELA DE ARRUDA CAMARGO AMARAL</v>
          </cell>
          <cell r="B13">
            <v>0</v>
          </cell>
          <cell r="C13">
            <v>0</v>
          </cell>
          <cell r="D13">
            <v>405</v>
          </cell>
          <cell r="E13">
            <v>69.5</v>
          </cell>
          <cell r="F13">
            <v>320</v>
          </cell>
          <cell r="G13">
            <v>0</v>
          </cell>
        </row>
        <row r="14">
          <cell r="A14" t="str">
            <v>ANGELA GOLIN</v>
          </cell>
          <cell r="B14">
            <v>0</v>
          </cell>
          <cell r="C14">
            <v>0</v>
          </cell>
          <cell r="D14">
            <v>810</v>
          </cell>
          <cell r="E14">
            <v>1009.14</v>
          </cell>
          <cell r="F14">
            <v>810</v>
          </cell>
          <cell r="G14">
            <v>1009.14</v>
          </cell>
        </row>
        <row r="15">
          <cell r="A15" t="str">
            <v>ANITA AFFONSO FERREIRA</v>
          </cell>
          <cell r="B15">
            <v>0</v>
          </cell>
          <cell r="C15">
            <v>0</v>
          </cell>
          <cell r="D15">
            <v>810</v>
          </cell>
          <cell r="E15">
            <v>267.3</v>
          </cell>
          <cell r="F15">
            <v>810</v>
          </cell>
          <cell r="G15">
            <v>267.3</v>
          </cell>
        </row>
        <row r="16">
          <cell r="A16" t="str">
            <v>BRENO BEREZOVSKY</v>
          </cell>
          <cell r="B16">
            <v>0</v>
          </cell>
          <cell r="C16">
            <v>0</v>
          </cell>
          <cell r="D16">
            <v>405</v>
          </cell>
          <cell r="E16">
            <v>69.5</v>
          </cell>
          <cell r="F16">
            <v>320</v>
          </cell>
          <cell r="G16">
            <v>0</v>
          </cell>
        </row>
        <row r="17">
          <cell r="A17" t="str">
            <v>CARLOS ALBERTO PALLADINI FILHO</v>
          </cell>
          <cell r="B17">
            <v>0</v>
          </cell>
          <cell r="C17">
            <v>0</v>
          </cell>
          <cell r="D17">
            <v>810</v>
          </cell>
          <cell r="E17">
            <v>888.29</v>
          </cell>
          <cell r="F17">
            <v>810</v>
          </cell>
          <cell r="G17">
            <v>888.29</v>
          </cell>
        </row>
        <row r="18">
          <cell r="A18" t="str">
            <v>CARLOS ALBERTO SILVEIRA PUPO</v>
          </cell>
          <cell r="B18">
            <v>0</v>
          </cell>
          <cell r="C18">
            <v>0</v>
          </cell>
          <cell r="D18">
            <v>810</v>
          </cell>
          <cell r="E18">
            <v>295.24</v>
          </cell>
          <cell r="F18">
            <v>810</v>
          </cell>
          <cell r="G18">
            <v>295.24</v>
          </cell>
        </row>
        <row r="19">
          <cell r="A19" t="str">
            <v>CARLOS ANTONIO SPINHARDI</v>
          </cell>
          <cell r="B19">
            <v>0</v>
          </cell>
          <cell r="C19">
            <v>0</v>
          </cell>
          <cell r="D19">
            <v>810</v>
          </cell>
          <cell r="E19">
            <v>380.86</v>
          </cell>
          <cell r="F19">
            <v>810</v>
          </cell>
          <cell r="G19">
            <v>380.86</v>
          </cell>
        </row>
        <row r="20">
          <cell r="A20" t="str">
            <v>CAROLINA MARGARIDO MOREIRA</v>
          </cell>
          <cell r="B20">
            <v>0</v>
          </cell>
          <cell r="C20">
            <v>0</v>
          </cell>
          <cell r="D20">
            <v>810</v>
          </cell>
          <cell r="E20">
            <v>888.29</v>
          </cell>
          <cell r="F20">
            <v>810</v>
          </cell>
          <cell r="G20">
            <v>888.29</v>
          </cell>
        </row>
        <row r="21">
          <cell r="A21" t="str">
            <v>CASSIA REGINA CARVALHO DE MAGALDI</v>
          </cell>
          <cell r="B21">
            <v>0</v>
          </cell>
          <cell r="C21">
            <v>0</v>
          </cell>
          <cell r="D21">
            <v>810</v>
          </cell>
          <cell r="E21">
            <v>221.68</v>
          </cell>
          <cell r="F21">
            <v>810</v>
          </cell>
          <cell r="G21">
            <v>221.68</v>
          </cell>
        </row>
        <row r="22">
          <cell r="A22" t="str">
            <v>CATHERINE OTONDO</v>
          </cell>
          <cell r="B22">
            <v>0</v>
          </cell>
          <cell r="C22">
            <v>0</v>
          </cell>
          <cell r="D22">
            <v>405</v>
          </cell>
          <cell r="E22">
            <v>69.5</v>
          </cell>
          <cell r="F22">
            <v>320</v>
          </cell>
          <cell r="G22">
            <v>0</v>
          </cell>
        </row>
        <row r="23">
          <cell r="A23" t="str">
            <v>CICERO PEDRO PETRICA</v>
          </cell>
          <cell r="B23">
            <v>0</v>
          </cell>
          <cell r="C23">
            <v>0</v>
          </cell>
          <cell r="D23">
            <v>810</v>
          </cell>
          <cell r="E23">
            <v>197.38</v>
          </cell>
          <cell r="F23">
            <v>810</v>
          </cell>
          <cell r="G23">
            <v>197.38</v>
          </cell>
        </row>
        <row r="24">
          <cell r="A24" t="str">
            <v>CLAUDIO DE CAMPOS</v>
          </cell>
          <cell r="B24">
            <v>0</v>
          </cell>
          <cell r="C24">
            <v>0</v>
          </cell>
          <cell r="D24">
            <v>405</v>
          </cell>
          <cell r="E24">
            <v>69.5</v>
          </cell>
          <cell r="F24">
            <v>320</v>
          </cell>
          <cell r="G24">
            <v>0</v>
          </cell>
        </row>
        <row r="25">
          <cell r="A25" t="str">
            <v>CLAUDIO ZARDO BÚRIGO</v>
          </cell>
          <cell r="B25">
            <v>0</v>
          </cell>
          <cell r="C25">
            <v>0</v>
          </cell>
          <cell r="D25">
            <v>405</v>
          </cell>
          <cell r="E25">
            <v>69.5</v>
          </cell>
          <cell r="F25">
            <v>320</v>
          </cell>
          <cell r="G25">
            <v>0</v>
          </cell>
        </row>
        <row r="26">
          <cell r="A26" t="str">
            <v>CONSUELO AP. GONÇALVES GALLEGO</v>
          </cell>
          <cell r="B26">
            <v>0</v>
          </cell>
          <cell r="C26">
            <v>0</v>
          </cell>
          <cell r="D26">
            <v>810</v>
          </cell>
          <cell r="E26">
            <v>108.42</v>
          </cell>
          <cell r="F26">
            <v>810</v>
          </cell>
          <cell r="G26">
            <v>108.42</v>
          </cell>
        </row>
        <row r="27">
          <cell r="A27" t="str">
            <v>DANIELA DA CAMARA SUTTI</v>
          </cell>
          <cell r="B27">
            <v>0</v>
          </cell>
          <cell r="C27">
            <v>0</v>
          </cell>
          <cell r="D27">
            <v>810</v>
          </cell>
          <cell r="E27">
            <v>207.11</v>
          </cell>
          <cell r="F27">
            <v>810</v>
          </cell>
          <cell r="G27">
            <v>207.11</v>
          </cell>
        </row>
        <row r="28">
          <cell r="A28" t="str">
            <v>DANIELA PEREZ NADER ANDRÉO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810</v>
          </cell>
          <cell r="G28">
            <v>1101.04</v>
          </cell>
        </row>
        <row r="29">
          <cell r="A29" t="str">
            <v>DANUSA TEODORO SAMPAIO</v>
          </cell>
          <cell r="B29">
            <v>0</v>
          </cell>
          <cell r="C29">
            <v>0</v>
          </cell>
          <cell r="D29">
            <v>810</v>
          </cell>
          <cell r="E29">
            <v>888.29</v>
          </cell>
          <cell r="F29">
            <v>810</v>
          </cell>
          <cell r="G29">
            <v>888.29</v>
          </cell>
        </row>
        <row r="30">
          <cell r="A30" t="str">
            <v>DELCIMAR MARQUES TEODOZIO</v>
          </cell>
          <cell r="B30">
            <v>0</v>
          </cell>
          <cell r="C30">
            <v>0</v>
          </cell>
          <cell r="D30">
            <v>810</v>
          </cell>
          <cell r="E30">
            <v>1231.54</v>
          </cell>
          <cell r="F30">
            <v>810</v>
          </cell>
          <cell r="G30">
            <v>1231.54</v>
          </cell>
        </row>
        <row r="31">
          <cell r="A31" t="str">
            <v>DENIS ROBERTO CASTRO PEREZ</v>
          </cell>
          <cell r="B31">
            <v>0</v>
          </cell>
          <cell r="C31">
            <v>0</v>
          </cell>
          <cell r="D31">
            <v>810</v>
          </cell>
          <cell r="E31">
            <v>267.3</v>
          </cell>
          <cell r="F31">
            <v>810</v>
          </cell>
          <cell r="G31">
            <v>267.3</v>
          </cell>
        </row>
        <row r="32">
          <cell r="A32" t="str">
            <v>DENISE ANTONUCCI</v>
          </cell>
          <cell r="B32">
            <v>0</v>
          </cell>
          <cell r="C32">
            <v>0</v>
          </cell>
          <cell r="D32">
            <v>405</v>
          </cell>
          <cell r="E32">
            <v>69.5</v>
          </cell>
          <cell r="F32">
            <v>320</v>
          </cell>
          <cell r="G32">
            <v>0</v>
          </cell>
        </row>
        <row r="33">
          <cell r="A33" t="str">
            <v>DILENE ZAPAROLI</v>
          </cell>
          <cell r="B33">
            <v>0</v>
          </cell>
          <cell r="C33">
            <v>0</v>
          </cell>
          <cell r="D33">
            <v>810</v>
          </cell>
          <cell r="E33">
            <v>309.8</v>
          </cell>
          <cell r="F33">
            <v>810</v>
          </cell>
          <cell r="G33">
            <v>309.8</v>
          </cell>
        </row>
        <row r="34">
          <cell r="A34" t="str">
            <v>EDSON JORGE ELITO</v>
          </cell>
          <cell r="B34">
            <v>0</v>
          </cell>
          <cell r="C34">
            <v>0</v>
          </cell>
          <cell r="D34">
            <v>405</v>
          </cell>
          <cell r="E34">
            <v>69.5</v>
          </cell>
          <cell r="F34">
            <v>320</v>
          </cell>
          <cell r="G34">
            <v>0</v>
          </cell>
        </row>
        <row r="35">
          <cell r="A35" t="str">
            <v>EDUARDO TRANI</v>
          </cell>
          <cell r="B35">
            <v>0</v>
          </cell>
          <cell r="C35">
            <v>0</v>
          </cell>
          <cell r="D35">
            <v>405</v>
          </cell>
          <cell r="E35">
            <v>69.5</v>
          </cell>
          <cell r="F35">
            <v>320</v>
          </cell>
          <cell r="G35">
            <v>0</v>
          </cell>
        </row>
        <row r="36">
          <cell r="A36" t="str">
            <v>ELEUSINA LAVOR HOLANDA</v>
          </cell>
          <cell r="B36">
            <v>0</v>
          </cell>
          <cell r="C36">
            <v>0</v>
          </cell>
          <cell r="D36">
            <v>810</v>
          </cell>
          <cell r="E36">
            <v>267.3</v>
          </cell>
          <cell r="F36">
            <v>810</v>
          </cell>
          <cell r="G36">
            <v>267.3</v>
          </cell>
        </row>
        <row r="37">
          <cell r="A37" t="str">
            <v>ENIO MORO JUNIOR</v>
          </cell>
          <cell r="B37">
            <v>0</v>
          </cell>
          <cell r="C37">
            <v>0</v>
          </cell>
          <cell r="D37">
            <v>405</v>
          </cell>
          <cell r="E37">
            <v>69.5</v>
          </cell>
          <cell r="F37">
            <v>320</v>
          </cell>
          <cell r="G37">
            <v>0</v>
          </cell>
        </row>
        <row r="38">
          <cell r="A38" t="str">
            <v>EURICO PIZÃO NETO</v>
          </cell>
          <cell r="B38">
            <v>0</v>
          </cell>
          <cell r="C38">
            <v>0</v>
          </cell>
          <cell r="D38">
            <v>405</v>
          </cell>
          <cell r="E38">
            <v>69.5</v>
          </cell>
          <cell r="F38">
            <v>320</v>
          </cell>
          <cell r="G38">
            <v>0</v>
          </cell>
        </row>
        <row r="39">
          <cell r="A39" t="str">
            <v>FABIANO PUGLIA MORENO MARIN</v>
          </cell>
          <cell r="B39">
            <v>0</v>
          </cell>
          <cell r="C39">
            <v>0</v>
          </cell>
          <cell r="D39">
            <v>810</v>
          </cell>
          <cell r="E39">
            <v>286.92</v>
          </cell>
          <cell r="F39">
            <v>810</v>
          </cell>
          <cell r="G39">
            <v>286.92</v>
          </cell>
        </row>
        <row r="40">
          <cell r="A40" t="str">
            <v>FABIO DE ALMEIDA MUZETTI</v>
          </cell>
          <cell r="B40">
            <v>0</v>
          </cell>
          <cell r="C40">
            <v>0</v>
          </cell>
          <cell r="D40">
            <v>810</v>
          </cell>
          <cell r="E40">
            <v>267.3</v>
          </cell>
          <cell r="F40">
            <v>810</v>
          </cell>
          <cell r="G40">
            <v>267.3</v>
          </cell>
        </row>
        <row r="41">
          <cell r="A41" t="str">
            <v>FABIO MARIZ GONÇALVES</v>
          </cell>
          <cell r="B41">
            <v>0</v>
          </cell>
          <cell r="C41">
            <v>0</v>
          </cell>
          <cell r="D41">
            <v>405</v>
          </cell>
          <cell r="E41">
            <v>69.5</v>
          </cell>
          <cell r="F41">
            <v>320</v>
          </cell>
          <cell r="G41">
            <v>0</v>
          </cell>
        </row>
        <row r="42">
          <cell r="A42" t="str">
            <v>FERNANDA MENEGARI QUERIDO</v>
          </cell>
          <cell r="B42">
            <v>0</v>
          </cell>
          <cell r="C42">
            <v>0</v>
          </cell>
          <cell r="D42">
            <v>810</v>
          </cell>
          <cell r="E42">
            <v>888.29</v>
          </cell>
          <cell r="F42">
            <v>320</v>
          </cell>
          <cell r="G42">
            <v>0</v>
          </cell>
        </row>
        <row r="43">
          <cell r="A43" t="str">
            <v>FERNANDO DE MELLO FRANCO</v>
          </cell>
          <cell r="B43">
            <v>0</v>
          </cell>
          <cell r="C43">
            <v>0</v>
          </cell>
          <cell r="D43">
            <v>405</v>
          </cell>
          <cell r="E43">
            <v>69.5</v>
          </cell>
          <cell r="F43">
            <v>320</v>
          </cell>
          <cell r="G43">
            <v>0</v>
          </cell>
        </row>
        <row r="44">
          <cell r="A44" t="str">
            <v>FLAVIA REGINA DE LACERDA ABREU</v>
          </cell>
          <cell r="B44">
            <v>0</v>
          </cell>
          <cell r="C44">
            <v>0</v>
          </cell>
          <cell r="D44">
            <v>405</v>
          </cell>
          <cell r="E44">
            <v>69.5</v>
          </cell>
          <cell r="F44">
            <v>810</v>
          </cell>
          <cell r="G44">
            <v>221.68</v>
          </cell>
        </row>
        <row r="45">
          <cell r="A45" t="str">
            <v>FLAVIO MARCONDES</v>
          </cell>
          <cell r="B45">
            <v>0</v>
          </cell>
          <cell r="C45">
            <v>0</v>
          </cell>
          <cell r="D45">
            <v>405</v>
          </cell>
          <cell r="E45">
            <v>69.5</v>
          </cell>
          <cell r="F45">
            <v>320</v>
          </cell>
          <cell r="G45">
            <v>0</v>
          </cell>
        </row>
        <row r="46">
          <cell r="A46" t="str">
            <v>GIANFRANCO VANNUCCHI</v>
          </cell>
          <cell r="B46">
            <v>0</v>
          </cell>
          <cell r="C46">
            <v>0</v>
          </cell>
          <cell r="D46">
            <v>405</v>
          </cell>
          <cell r="E46">
            <v>69.5</v>
          </cell>
          <cell r="F46">
            <v>320</v>
          </cell>
          <cell r="G46">
            <v>0</v>
          </cell>
        </row>
        <row r="47">
          <cell r="A47" t="str">
            <v>GUILHERME CARPINTEIRO DE CARVALHO</v>
          </cell>
          <cell r="B47">
            <v>0</v>
          </cell>
          <cell r="C47">
            <v>0</v>
          </cell>
          <cell r="D47">
            <v>405</v>
          </cell>
          <cell r="E47">
            <v>69.5</v>
          </cell>
          <cell r="F47">
            <v>320</v>
          </cell>
          <cell r="G47">
            <v>0</v>
          </cell>
        </row>
        <row r="48">
          <cell r="A48" t="str">
            <v>JEANE AP. ROMBI DE GODOY ROSIN</v>
          </cell>
          <cell r="B48">
            <v>0</v>
          </cell>
          <cell r="C48">
            <v>0</v>
          </cell>
          <cell r="D48">
            <v>810</v>
          </cell>
          <cell r="E48">
            <v>1406.68</v>
          </cell>
          <cell r="F48">
            <v>810</v>
          </cell>
          <cell r="G48">
            <v>1406.68</v>
          </cell>
        </row>
        <row r="49">
          <cell r="A49" t="str">
            <v>JOSE ANTONIO LANCHOTI</v>
          </cell>
          <cell r="B49">
            <v>0</v>
          </cell>
          <cell r="C49">
            <v>0</v>
          </cell>
          <cell r="D49">
            <v>810</v>
          </cell>
          <cell r="E49">
            <v>950.7</v>
          </cell>
          <cell r="F49">
            <v>810</v>
          </cell>
          <cell r="G49">
            <v>950.7</v>
          </cell>
        </row>
        <row r="50">
          <cell r="A50" t="str">
            <v>JOSE MARQUES CARRICO</v>
          </cell>
          <cell r="B50">
            <v>0</v>
          </cell>
          <cell r="C50">
            <v>0</v>
          </cell>
          <cell r="D50">
            <v>810</v>
          </cell>
          <cell r="E50">
            <v>221.68</v>
          </cell>
          <cell r="F50">
            <v>810</v>
          </cell>
          <cell r="G50">
            <v>221.68</v>
          </cell>
        </row>
        <row r="51">
          <cell r="A51" t="str">
            <v>JOSE ROBERTO GERALDINE JUNIOR</v>
          </cell>
          <cell r="B51">
            <v>0</v>
          </cell>
          <cell r="C51">
            <v>0</v>
          </cell>
          <cell r="D51">
            <v>810</v>
          </cell>
          <cell r="E51">
            <v>888.29</v>
          </cell>
          <cell r="F51">
            <v>810</v>
          </cell>
          <cell r="G51">
            <v>888.29</v>
          </cell>
        </row>
        <row r="52">
          <cell r="A52" t="str">
            <v>KATIA PICLUM VERSOSA</v>
          </cell>
          <cell r="B52">
            <v>0</v>
          </cell>
          <cell r="C52">
            <v>0</v>
          </cell>
          <cell r="D52">
            <v>810</v>
          </cell>
          <cell r="E52">
            <v>275.22000000000003</v>
          </cell>
          <cell r="F52">
            <v>810</v>
          </cell>
          <cell r="G52">
            <v>275.22000000000003</v>
          </cell>
        </row>
        <row r="53">
          <cell r="A53" t="str">
            <v>LAURA LUCIA VIEIRA CENEVIVA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320</v>
          </cell>
          <cell r="G53">
            <v>0</v>
          </cell>
        </row>
        <row r="54">
          <cell r="A54" t="str">
            <v>LEDA MARIA LAMANNA FERRAZ ROSA VAN BODEGRAVEN</v>
          </cell>
          <cell r="B54">
            <v>0</v>
          </cell>
          <cell r="C54">
            <v>0</v>
          </cell>
          <cell r="D54">
            <v>405</v>
          </cell>
          <cell r="E54">
            <v>69.5</v>
          </cell>
          <cell r="F54">
            <v>320</v>
          </cell>
          <cell r="G54">
            <v>0</v>
          </cell>
        </row>
        <row r="55">
          <cell r="A55" t="str">
            <v>LEILA REGINA DIEGOLI</v>
          </cell>
          <cell r="B55">
            <v>0</v>
          </cell>
          <cell r="C55">
            <v>0</v>
          </cell>
          <cell r="D55">
            <v>810</v>
          </cell>
          <cell r="E55">
            <v>221.68</v>
          </cell>
          <cell r="F55">
            <v>810</v>
          </cell>
          <cell r="G55">
            <v>221.68</v>
          </cell>
        </row>
        <row r="56">
          <cell r="A56" t="str">
            <v>LIANA PAULA PEREZ DE OLIVEIRA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320</v>
          </cell>
          <cell r="G56">
            <v>0</v>
          </cell>
        </row>
        <row r="57">
          <cell r="A57" t="str">
            <v>LIZETE MARIA RUBANO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320</v>
          </cell>
          <cell r="G57">
            <v>0</v>
          </cell>
        </row>
        <row r="58">
          <cell r="A58" t="str">
            <v>LUA NITSCHE</v>
          </cell>
          <cell r="B58">
            <v>0</v>
          </cell>
          <cell r="C58">
            <v>0</v>
          </cell>
          <cell r="D58">
            <v>405</v>
          </cell>
          <cell r="E58">
            <v>69.5</v>
          </cell>
          <cell r="F58">
            <v>320</v>
          </cell>
          <cell r="G58">
            <v>0</v>
          </cell>
        </row>
        <row r="59">
          <cell r="A59" t="str">
            <v>LUIZ ANTONIO CORTEZ FERREIRA</v>
          </cell>
          <cell r="B59">
            <v>0</v>
          </cell>
          <cell r="C59">
            <v>0</v>
          </cell>
          <cell r="D59">
            <v>405</v>
          </cell>
          <cell r="E59">
            <v>69.5</v>
          </cell>
          <cell r="F59">
            <v>810</v>
          </cell>
          <cell r="G59">
            <v>286.92</v>
          </cell>
        </row>
        <row r="60">
          <cell r="A60" t="str">
            <v>LUIZ ANTONIO DE PAULA NUNES</v>
          </cell>
          <cell r="B60">
            <v>0</v>
          </cell>
          <cell r="C60">
            <v>0</v>
          </cell>
          <cell r="D60">
            <v>810</v>
          </cell>
          <cell r="E60">
            <v>344.03</v>
          </cell>
          <cell r="F60">
            <v>810</v>
          </cell>
          <cell r="G60">
            <v>344.03</v>
          </cell>
        </row>
        <row r="61">
          <cell r="A61" t="str">
            <v>LUIZ EDUARDO SIENA MEDEIROS</v>
          </cell>
          <cell r="B61">
            <v>0</v>
          </cell>
          <cell r="C61">
            <v>0</v>
          </cell>
          <cell r="D61">
            <v>810</v>
          </cell>
          <cell r="E61">
            <v>888.29</v>
          </cell>
          <cell r="F61">
            <v>810</v>
          </cell>
          <cell r="G61">
            <v>888.29</v>
          </cell>
        </row>
        <row r="62">
          <cell r="A62" t="str">
            <v>MARCELO CONSIGLIO BARBOSA</v>
          </cell>
          <cell r="B62">
            <v>0</v>
          </cell>
          <cell r="C62">
            <v>0</v>
          </cell>
          <cell r="D62">
            <v>405</v>
          </cell>
          <cell r="E62">
            <v>69.5</v>
          </cell>
          <cell r="F62">
            <v>320</v>
          </cell>
          <cell r="G62">
            <v>0</v>
          </cell>
        </row>
        <row r="63">
          <cell r="A63" t="str">
            <v>MARCELO MARTINS BARRACHI</v>
          </cell>
          <cell r="B63">
            <v>0</v>
          </cell>
          <cell r="C63">
            <v>0</v>
          </cell>
          <cell r="D63">
            <v>810</v>
          </cell>
          <cell r="E63">
            <v>1151.48</v>
          </cell>
          <cell r="F63">
            <v>810</v>
          </cell>
          <cell r="G63">
            <v>1151.48</v>
          </cell>
        </row>
        <row r="64">
          <cell r="A64" t="str">
            <v>MARCIA HELENA SOUZA DA SILVA</v>
          </cell>
          <cell r="B64">
            <v>0</v>
          </cell>
          <cell r="C64">
            <v>0</v>
          </cell>
          <cell r="D64">
            <v>810</v>
          </cell>
          <cell r="E64">
            <v>888.29</v>
          </cell>
          <cell r="F64">
            <v>810</v>
          </cell>
          <cell r="G64">
            <v>888.29</v>
          </cell>
        </row>
        <row r="65">
          <cell r="A65" t="str">
            <v>MARCO ANTONIO TEIXEIRA DA SILVA</v>
          </cell>
          <cell r="B65">
            <v>0</v>
          </cell>
          <cell r="C65">
            <v>0</v>
          </cell>
          <cell r="D65">
            <v>405</v>
          </cell>
          <cell r="E65">
            <v>69.5</v>
          </cell>
          <cell r="F65">
            <v>320</v>
          </cell>
          <cell r="G65">
            <v>0</v>
          </cell>
        </row>
        <row r="66">
          <cell r="A66" t="str">
            <v>MARCOS CARTUM</v>
          </cell>
          <cell r="B66">
            <v>0</v>
          </cell>
          <cell r="C66">
            <v>0</v>
          </cell>
          <cell r="D66">
            <v>405</v>
          </cell>
          <cell r="E66">
            <v>69.5</v>
          </cell>
          <cell r="F66">
            <v>320</v>
          </cell>
          <cell r="G66">
            <v>0</v>
          </cell>
        </row>
        <row r="67">
          <cell r="A67" t="str">
            <v>MARIA ALICE GAIOTTO</v>
          </cell>
          <cell r="B67">
            <v>0</v>
          </cell>
          <cell r="C67">
            <v>0</v>
          </cell>
          <cell r="D67">
            <v>810</v>
          </cell>
          <cell r="E67">
            <v>378.08</v>
          </cell>
          <cell r="F67">
            <v>810</v>
          </cell>
          <cell r="G67">
            <v>378.08</v>
          </cell>
        </row>
        <row r="68">
          <cell r="A68" t="str">
            <v>MARIA FERNANDA AVILA DE SOUSA DA SILVEIRA</v>
          </cell>
          <cell r="B68">
            <v>0</v>
          </cell>
          <cell r="C68">
            <v>0</v>
          </cell>
          <cell r="D68">
            <v>405</v>
          </cell>
          <cell r="E68">
            <v>69.5</v>
          </cell>
          <cell r="F68">
            <v>320</v>
          </cell>
          <cell r="G68">
            <v>0</v>
          </cell>
        </row>
        <row r="69">
          <cell r="A69" t="str">
            <v>MARIA RITA SILVEIRA DE PAULA AMOROSO</v>
          </cell>
          <cell r="B69">
            <v>0</v>
          </cell>
          <cell r="C69">
            <v>0</v>
          </cell>
          <cell r="D69">
            <v>810</v>
          </cell>
          <cell r="E69">
            <v>267.3</v>
          </cell>
          <cell r="F69">
            <v>810</v>
          </cell>
          <cell r="G69">
            <v>267.3</v>
          </cell>
        </row>
        <row r="70">
          <cell r="A70" t="str">
            <v>MARIO WILSON PEDREIRA REALI</v>
          </cell>
          <cell r="B70">
            <v>0</v>
          </cell>
          <cell r="C70">
            <v>0</v>
          </cell>
          <cell r="D70">
            <v>405</v>
          </cell>
          <cell r="E70">
            <v>69.5</v>
          </cell>
          <cell r="F70">
            <v>320</v>
          </cell>
          <cell r="G70">
            <v>0</v>
          </cell>
        </row>
        <row r="71">
          <cell r="A71" t="str">
            <v>MARISE CESPEDES TAVOLARO</v>
          </cell>
          <cell r="B71">
            <v>0</v>
          </cell>
          <cell r="C71">
            <v>0</v>
          </cell>
          <cell r="D71">
            <v>810</v>
          </cell>
          <cell r="E71">
            <v>221.68</v>
          </cell>
          <cell r="F71">
            <v>810</v>
          </cell>
          <cell r="G71">
            <v>221.68</v>
          </cell>
        </row>
        <row r="72">
          <cell r="A72" t="str">
            <v>MARTA MARIA LAGRECA DE SALES</v>
          </cell>
          <cell r="B72">
            <v>0</v>
          </cell>
          <cell r="C72">
            <v>0</v>
          </cell>
          <cell r="D72">
            <v>405</v>
          </cell>
          <cell r="E72">
            <v>69.5</v>
          </cell>
          <cell r="F72">
            <v>320</v>
          </cell>
          <cell r="G72">
            <v>0</v>
          </cell>
        </row>
        <row r="73">
          <cell r="A73" t="str">
            <v>MARTIN GONZALO CORULLON</v>
          </cell>
          <cell r="B73">
            <v>0</v>
          </cell>
          <cell r="C73">
            <v>0</v>
          </cell>
          <cell r="D73">
            <v>405</v>
          </cell>
          <cell r="E73">
            <v>69.5</v>
          </cell>
          <cell r="F73">
            <v>320</v>
          </cell>
          <cell r="G73">
            <v>0</v>
          </cell>
        </row>
        <row r="74">
          <cell r="A74" t="str">
            <v>MAURO CLARO</v>
          </cell>
          <cell r="B74">
            <v>0</v>
          </cell>
          <cell r="C74">
            <v>0</v>
          </cell>
          <cell r="D74">
            <v>405</v>
          </cell>
          <cell r="E74">
            <v>69.5</v>
          </cell>
          <cell r="F74">
            <v>320</v>
          </cell>
          <cell r="G74">
            <v>0</v>
          </cell>
        </row>
        <row r="75">
          <cell r="A75" t="str">
            <v>MAURO FERREIRA</v>
          </cell>
          <cell r="B75">
            <v>0</v>
          </cell>
          <cell r="C75">
            <v>0</v>
          </cell>
          <cell r="D75">
            <v>810</v>
          </cell>
          <cell r="E75">
            <v>1120.53</v>
          </cell>
          <cell r="F75">
            <v>810</v>
          </cell>
          <cell r="G75">
            <v>1120.53</v>
          </cell>
        </row>
        <row r="76">
          <cell r="A76" t="str">
            <v>MEL GATTI DE GODOY PEREIRA</v>
          </cell>
          <cell r="B76">
            <v>0</v>
          </cell>
          <cell r="C76">
            <v>0</v>
          </cell>
          <cell r="D76">
            <v>810</v>
          </cell>
          <cell r="E76">
            <v>267.3</v>
          </cell>
          <cell r="F76">
            <v>810</v>
          </cell>
          <cell r="G76">
            <v>267.3</v>
          </cell>
        </row>
        <row r="77">
          <cell r="A77" t="str">
            <v>MIGUEL ANTONIO BUZZAR</v>
          </cell>
          <cell r="B77">
            <v>0</v>
          </cell>
          <cell r="C77">
            <v>0</v>
          </cell>
          <cell r="D77">
            <v>810</v>
          </cell>
          <cell r="E77">
            <v>667.62</v>
          </cell>
          <cell r="F77">
            <v>810</v>
          </cell>
          <cell r="G77">
            <v>667.62</v>
          </cell>
        </row>
        <row r="78">
          <cell r="A78" t="str">
            <v>MILTON LIEBENTRITT DE ALMEIDA BRAGA</v>
          </cell>
          <cell r="B78">
            <v>0</v>
          </cell>
          <cell r="C78">
            <v>0</v>
          </cell>
          <cell r="D78">
            <v>405</v>
          </cell>
          <cell r="E78">
            <v>69.5</v>
          </cell>
          <cell r="F78">
            <v>320</v>
          </cell>
          <cell r="G78">
            <v>0</v>
          </cell>
        </row>
        <row r="79">
          <cell r="A79" t="str">
            <v>MIRIAM ROUX AZEVEDO ADDOR</v>
          </cell>
          <cell r="B79">
            <v>0</v>
          </cell>
          <cell r="C79">
            <v>0</v>
          </cell>
          <cell r="D79">
            <v>405</v>
          </cell>
          <cell r="E79">
            <v>69.5</v>
          </cell>
          <cell r="F79">
            <v>320</v>
          </cell>
          <cell r="G79">
            <v>0</v>
          </cell>
        </row>
        <row r="80">
          <cell r="A80" t="str">
            <v>NABIL GEORGES BONDUKI</v>
          </cell>
          <cell r="B80">
            <v>0</v>
          </cell>
          <cell r="C80">
            <v>0</v>
          </cell>
          <cell r="D80">
            <v>405</v>
          </cell>
          <cell r="E80">
            <v>69.5</v>
          </cell>
          <cell r="F80">
            <v>320</v>
          </cell>
          <cell r="G80">
            <v>0</v>
          </cell>
        </row>
        <row r="81">
          <cell r="A81" t="str">
            <v>NANCY LARANJEIRA TAVARES DE CAMARGO</v>
          </cell>
          <cell r="B81">
            <v>0</v>
          </cell>
          <cell r="C81">
            <v>0</v>
          </cell>
          <cell r="D81">
            <v>810</v>
          </cell>
          <cell r="E81">
            <v>207.11</v>
          </cell>
          <cell r="F81">
            <v>810</v>
          </cell>
          <cell r="G81">
            <v>207.11</v>
          </cell>
        </row>
        <row r="82">
          <cell r="A82" t="str">
            <v>NATÁLIA COSTA MARTIN</v>
          </cell>
          <cell r="B82">
            <v>0</v>
          </cell>
          <cell r="C82">
            <v>0</v>
          </cell>
          <cell r="D82">
            <v>810</v>
          </cell>
          <cell r="E82">
            <v>286.92</v>
          </cell>
          <cell r="F82">
            <v>810</v>
          </cell>
          <cell r="G82">
            <v>286.92</v>
          </cell>
        </row>
        <row r="83">
          <cell r="A83" t="str">
            <v>NELSON GONÇALVES DE LIMA JUNIOR</v>
          </cell>
          <cell r="B83">
            <v>0</v>
          </cell>
          <cell r="C83">
            <v>0</v>
          </cell>
          <cell r="D83">
            <v>810</v>
          </cell>
          <cell r="E83">
            <v>221.68</v>
          </cell>
          <cell r="F83">
            <v>810</v>
          </cell>
          <cell r="G83">
            <v>221.68</v>
          </cell>
        </row>
        <row r="84">
          <cell r="A84" t="str">
            <v>PATRICIA ROBALO GROKE</v>
          </cell>
          <cell r="B84">
            <v>0</v>
          </cell>
          <cell r="C84">
            <v>0</v>
          </cell>
          <cell r="D84">
            <v>810</v>
          </cell>
          <cell r="E84">
            <v>221.68</v>
          </cell>
          <cell r="F84">
            <v>810</v>
          </cell>
          <cell r="G84">
            <v>221.68</v>
          </cell>
        </row>
        <row r="85">
          <cell r="A85" t="str">
            <v>PAULO DE FALCO EPIFANI</v>
          </cell>
          <cell r="B85">
            <v>0</v>
          </cell>
          <cell r="C85">
            <v>0</v>
          </cell>
          <cell r="D85">
            <v>405</v>
          </cell>
          <cell r="E85">
            <v>69.5</v>
          </cell>
          <cell r="F85">
            <v>320</v>
          </cell>
          <cell r="G85">
            <v>0</v>
          </cell>
        </row>
        <row r="86">
          <cell r="A86" t="str">
            <v>PAULO MACHADO LISBOA FILHO</v>
          </cell>
          <cell r="B86">
            <v>0</v>
          </cell>
          <cell r="C86">
            <v>0</v>
          </cell>
          <cell r="D86">
            <v>405</v>
          </cell>
          <cell r="E86">
            <v>69.5</v>
          </cell>
          <cell r="F86">
            <v>320</v>
          </cell>
          <cell r="G86">
            <v>0</v>
          </cell>
        </row>
        <row r="87">
          <cell r="A87" t="str">
            <v>PAULO MARCIO FILOMENO MANTOVANI</v>
          </cell>
          <cell r="B87">
            <v>0</v>
          </cell>
          <cell r="C87">
            <v>0</v>
          </cell>
          <cell r="D87">
            <v>810</v>
          </cell>
          <cell r="E87">
            <v>353.06</v>
          </cell>
          <cell r="F87">
            <v>810</v>
          </cell>
          <cell r="G87">
            <v>353.06</v>
          </cell>
        </row>
        <row r="88">
          <cell r="A88" t="str">
            <v>POLIANA RISSO SILVA UEDA</v>
          </cell>
          <cell r="B88">
            <v>0</v>
          </cell>
          <cell r="C88">
            <v>0</v>
          </cell>
          <cell r="D88">
            <v>810</v>
          </cell>
          <cell r="E88">
            <v>1437.26</v>
          </cell>
          <cell r="F88">
            <v>810</v>
          </cell>
          <cell r="G88">
            <v>1437.26</v>
          </cell>
        </row>
        <row r="89">
          <cell r="A89" t="str">
            <v>RAFAEL PAULO AMBROSIO</v>
          </cell>
          <cell r="B89">
            <v>0</v>
          </cell>
          <cell r="C89">
            <v>0</v>
          </cell>
          <cell r="D89">
            <v>810</v>
          </cell>
          <cell r="E89">
            <v>221.68</v>
          </cell>
          <cell r="F89">
            <v>810</v>
          </cell>
          <cell r="G89">
            <v>221.68</v>
          </cell>
        </row>
        <row r="90">
          <cell r="A90" t="str">
            <v>RAQUEL ROLNIK</v>
          </cell>
          <cell r="B90">
            <v>0</v>
          </cell>
          <cell r="C90">
            <v>0</v>
          </cell>
          <cell r="D90">
            <v>405</v>
          </cell>
          <cell r="E90">
            <v>69.5</v>
          </cell>
          <cell r="F90">
            <v>320</v>
          </cell>
          <cell r="G90">
            <v>0</v>
          </cell>
        </row>
        <row r="91">
          <cell r="A91" t="str">
            <v>RAQUEL VIEIRA FEITOZA</v>
          </cell>
          <cell r="B91">
            <v>0</v>
          </cell>
          <cell r="C91">
            <v>0</v>
          </cell>
          <cell r="D91">
            <v>810</v>
          </cell>
          <cell r="E91">
            <v>1373.32</v>
          </cell>
          <cell r="F91">
            <v>810</v>
          </cell>
          <cell r="G91">
            <v>1373.32</v>
          </cell>
        </row>
        <row r="92">
          <cell r="A92" t="str">
            <v>RENATA ALVES SUNEGA</v>
          </cell>
          <cell r="B92">
            <v>0</v>
          </cell>
          <cell r="C92">
            <v>0</v>
          </cell>
          <cell r="D92">
            <v>810</v>
          </cell>
          <cell r="E92">
            <v>267.3</v>
          </cell>
          <cell r="F92">
            <v>810</v>
          </cell>
          <cell r="G92">
            <v>267.3</v>
          </cell>
        </row>
        <row r="93">
          <cell r="A93" t="str">
            <v>RENATO MATTI MALKI</v>
          </cell>
          <cell r="B93">
            <v>0</v>
          </cell>
          <cell r="C93">
            <v>0</v>
          </cell>
          <cell r="D93">
            <v>405</v>
          </cell>
          <cell r="E93">
            <v>69.5</v>
          </cell>
          <cell r="F93">
            <v>320</v>
          </cell>
          <cell r="G93">
            <v>0</v>
          </cell>
        </row>
        <row r="94">
          <cell r="A94" t="str">
            <v>RICARDO AGUILLAR DA SILVA</v>
          </cell>
          <cell r="B94">
            <v>0</v>
          </cell>
          <cell r="C94">
            <v>0</v>
          </cell>
          <cell r="D94">
            <v>405</v>
          </cell>
          <cell r="E94">
            <v>69.5</v>
          </cell>
          <cell r="F94">
            <v>810</v>
          </cell>
          <cell r="G94">
            <v>53.04</v>
          </cell>
        </row>
        <row r="95">
          <cell r="A95" t="str">
            <v>ROBERTO CLAUDIO DOS SANTOS AFLALO FILHO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320</v>
          </cell>
          <cell r="G95">
            <v>0</v>
          </cell>
        </row>
        <row r="96">
          <cell r="A96" t="str">
            <v>ROBERTO LOEB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320</v>
          </cell>
          <cell r="G96">
            <v>0</v>
          </cell>
        </row>
        <row r="97">
          <cell r="A97" t="str">
            <v>ROSSELLA ROSSETTO</v>
          </cell>
          <cell r="B97">
            <v>0</v>
          </cell>
          <cell r="C97">
            <v>0</v>
          </cell>
          <cell r="D97">
            <v>405</v>
          </cell>
          <cell r="E97">
            <v>69.5</v>
          </cell>
          <cell r="F97">
            <v>320</v>
          </cell>
          <cell r="G97">
            <v>0</v>
          </cell>
        </row>
        <row r="98">
          <cell r="A98" t="str">
            <v>RUY DOS SANTOS PINTO JUNIOR</v>
          </cell>
          <cell r="B98">
            <v>0</v>
          </cell>
          <cell r="C98">
            <v>0</v>
          </cell>
          <cell r="D98">
            <v>810</v>
          </cell>
          <cell r="E98">
            <v>862.8</v>
          </cell>
          <cell r="F98">
            <v>810</v>
          </cell>
          <cell r="G98">
            <v>862.8</v>
          </cell>
        </row>
        <row r="99">
          <cell r="A99" t="str">
            <v>SALUA KAIRUZ MANOEL</v>
          </cell>
          <cell r="B99">
            <v>0</v>
          </cell>
          <cell r="C99">
            <v>0</v>
          </cell>
          <cell r="D99">
            <v>810</v>
          </cell>
          <cell r="E99">
            <v>758.94</v>
          </cell>
          <cell r="F99">
            <v>810</v>
          </cell>
          <cell r="G99">
            <v>758.94</v>
          </cell>
        </row>
        <row r="100">
          <cell r="A100" t="str">
            <v>SAMI BUSSAB</v>
          </cell>
          <cell r="B100">
            <v>0</v>
          </cell>
          <cell r="C100">
            <v>0</v>
          </cell>
          <cell r="D100">
            <v>405</v>
          </cell>
          <cell r="E100">
            <v>69.5</v>
          </cell>
          <cell r="F100">
            <v>320</v>
          </cell>
          <cell r="G100">
            <v>0</v>
          </cell>
        </row>
        <row r="101">
          <cell r="A101" t="str">
            <v>SARAH FELDMAN</v>
          </cell>
          <cell r="B101">
            <v>0</v>
          </cell>
          <cell r="C101">
            <v>0</v>
          </cell>
          <cell r="D101">
            <v>405</v>
          </cell>
          <cell r="E101">
            <v>69.5</v>
          </cell>
          <cell r="F101">
            <v>320</v>
          </cell>
          <cell r="G101">
            <v>0</v>
          </cell>
        </row>
        <row r="102">
          <cell r="A102" t="str">
            <v>SERGIO BALDI</v>
          </cell>
          <cell r="B102">
            <v>0</v>
          </cell>
          <cell r="C102">
            <v>0</v>
          </cell>
          <cell r="D102">
            <v>810</v>
          </cell>
          <cell r="E102">
            <v>306.44</v>
          </cell>
          <cell r="F102">
            <v>810</v>
          </cell>
          <cell r="G102">
            <v>306.44</v>
          </cell>
        </row>
        <row r="103">
          <cell r="A103" t="str">
            <v>SERGIO DE PAULA LEITE SAMPAIO</v>
          </cell>
          <cell r="B103">
            <v>0</v>
          </cell>
          <cell r="C103">
            <v>0</v>
          </cell>
          <cell r="D103">
            <v>405</v>
          </cell>
          <cell r="E103">
            <v>69.5</v>
          </cell>
          <cell r="F103">
            <v>320</v>
          </cell>
          <cell r="G103">
            <v>0</v>
          </cell>
        </row>
        <row r="104">
          <cell r="A104" t="str">
            <v>SILVANA DUDONIS VITORELO LIZUKA</v>
          </cell>
          <cell r="B104">
            <v>0</v>
          </cell>
          <cell r="C104">
            <v>0</v>
          </cell>
          <cell r="D104">
            <v>810</v>
          </cell>
          <cell r="E104">
            <v>286.92</v>
          </cell>
          <cell r="F104">
            <v>810</v>
          </cell>
          <cell r="G104">
            <v>286.92</v>
          </cell>
        </row>
        <row r="105">
          <cell r="A105" t="str">
            <v>SILVANA SERAFINO CAMBIAGHI</v>
          </cell>
          <cell r="B105">
            <v>0</v>
          </cell>
          <cell r="C105">
            <v>0</v>
          </cell>
          <cell r="D105">
            <v>405</v>
          </cell>
          <cell r="E105">
            <v>69.5</v>
          </cell>
          <cell r="F105">
            <v>320</v>
          </cell>
          <cell r="G105">
            <v>0</v>
          </cell>
        </row>
        <row r="106">
          <cell r="A106" t="str">
            <v>SOFIA PUPPIN RONTANI</v>
          </cell>
          <cell r="B106">
            <v>0</v>
          </cell>
          <cell r="C106">
            <v>0</v>
          </cell>
          <cell r="D106">
            <v>810</v>
          </cell>
          <cell r="E106">
            <v>480.94</v>
          </cell>
          <cell r="F106">
            <v>810</v>
          </cell>
          <cell r="G106">
            <v>480.94</v>
          </cell>
        </row>
        <row r="107">
          <cell r="A107" t="str">
            <v>TERCIA ALMEIDA DE OLIVEIRA</v>
          </cell>
          <cell r="B107">
            <v>0</v>
          </cell>
          <cell r="C107">
            <v>0</v>
          </cell>
          <cell r="D107">
            <v>810</v>
          </cell>
          <cell r="E107">
            <v>888.29</v>
          </cell>
          <cell r="F107">
            <v>810</v>
          </cell>
          <cell r="G107">
            <v>888.29</v>
          </cell>
        </row>
        <row r="108">
          <cell r="A108" t="str">
            <v>VALDIR BERGAMINI</v>
          </cell>
          <cell r="B108">
            <v>0</v>
          </cell>
          <cell r="C108">
            <v>0</v>
          </cell>
          <cell r="D108">
            <v>810</v>
          </cell>
          <cell r="E108">
            <v>1041.22</v>
          </cell>
          <cell r="F108">
            <v>810</v>
          </cell>
          <cell r="G108">
            <v>1041.22</v>
          </cell>
        </row>
        <row r="109">
          <cell r="A109" t="str">
            <v>VANESSA GAYEGO BELLO FIGUEIREDO</v>
          </cell>
          <cell r="B109">
            <v>0</v>
          </cell>
          <cell r="C109">
            <v>0</v>
          </cell>
          <cell r="D109">
            <v>810</v>
          </cell>
          <cell r="E109">
            <v>267.3</v>
          </cell>
          <cell r="F109">
            <v>810</v>
          </cell>
          <cell r="G109">
            <v>267.3</v>
          </cell>
        </row>
        <row r="110">
          <cell r="A110" t="str">
            <v>VERA SANTANA LUZ</v>
          </cell>
          <cell r="B110">
            <v>0</v>
          </cell>
          <cell r="C110">
            <v>0</v>
          </cell>
          <cell r="D110">
            <v>405</v>
          </cell>
          <cell r="E110">
            <v>69.5</v>
          </cell>
          <cell r="F110">
            <v>320</v>
          </cell>
          <cell r="G110">
            <v>0</v>
          </cell>
        </row>
        <row r="111">
          <cell r="A111" t="str">
            <v>VINICIUS HERNANDES DE ANDRADE</v>
          </cell>
          <cell r="B111">
            <v>0</v>
          </cell>
          <cell r="C111">
            <v>0</v>
          </cell>
          <cell r="D111">
            <v>405</v>
          </cell>
          <cell r="E111">
            <v>69.5</v>
          </cell>
          <cell r="F111">
            <v>320</v>
          </cell>
          <cell r="G111">
            <v>0</v>
          </cell>
        </row>
        <row r="112">
          <cell r="A112" t="str">
            <v>VIOLETA SALDANHA KUBRUSLY</v>
          </cell>
          <cell r="B112">
            <v>0</v>
          </cell>
          <cell r="C112">
            <v>0</v>
          </cell>
          <cell r="D112">
            <v>405</v>
          </cell>
          <cell r="E112">
            <v>69.5</v>
          </cell>
          <cell r="F112">
            <v>320</v>
          </cell>
          <cell r="G112">
            <v>0</v>
          </cell>
        </row>
        <row r="113">
          <cell r="A113" t="str">
            <v>WEBER SUTTI</v>
          </cell>
          <cell r="B113">
            <v>0</v>
          </cell>
          <cell r="C113">
            <v>0</v>
          </cell>
          <cell r="D113">
            <v>405</v>
          </cell>
          <cell r="E113">
            <v>69.5</v>
          </cell>
          <cell r="F113">
            <v>320</v>
          </cell>
          <cell r="G1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V183"/>
  <sheetViews>
    <sheetView tabSelected="1" topLeftCell="D40" zoomScale="87" zoomScaleNormal="87" workbookViewId="0">
      <selection activeCell="R183" sqref="R183"/>
    </sheetView>
  </sheetViews>
  <sheetFormatPr defaultColWidth="8.6640625" defaultRowHeight="14.4" x14ac:dyDescent="0.3"/>
  <cols>
    <col min="1" max="1" width="12.88671875" style="76" customWidth="1"/>
    <col min="2" max="2" width="11.6640625" style="76" bestFit="1" customWidth="1"/>
    <col min="3" max="3" width="51.33203125" style="76" bestFit="1" customWidth="1"/>
    <col min="4" max="4" width="3" style="76" bestFit="1" customWidth="1"/>
    <col min="5" max="5" width="13.88671875" style="76" bestFit="1" customWidth="1"/>
    <col min="6" max="6" width="3.44140625" style="76" bestFit="1" customWidth="1"/>
    <col min="7" max="7" width="10.109375" style="76" bestFit="1" customWidth="1"/>
    <col min="8" max="8" width="17.33203125" style="76" bestFit="1" customWidth="1"/>
    <col min="9" max="9" width="14.33203125" style="76" bestFit="1" customWidth="1"/>
    <col min="10" max="10" width="15.33203125" style="76" bestFit="1" customWidth="1"/>
    <col min="11" max="11" width="16" style="76" customWidth="1"/>
    <col min="12" max="12" width="11.109375" style="76" customWidth="1"/>
    <col min="13" max="13" width="6.109375" style="76" customWidth="1"/>
    <col min="14" max="14" width="6.44140625" style="76" customWidth="1"/>
    <col min="15" max="15" width="7.44140625" style="76" bestFit="1" customWidth="1"/>
    <col min="16" max="16" width="9.44140625" style="76" customWidth="1"/>
    <col min="17" max="17" width="13.6640625" style="76" customWidth="1"/>
    <col min="18" max="18" width="25.88671875" style="76" customWidth="1"/>
    <col min="19" max="19" width="24.5546875" style="76" customWidth="1"/>
    <col min="20" max="20" width="14.109375" style="76" customWidth="1"/>
    <col min="21" max="21" width="12.88671875" style="76" customWidth="1"/>
    <col min="22" max="22" width="13.33203125" style="76" customWidth="1"/>
    <col min="23" max="16384" width="8.6640625" style="76"/>
  </cols>
  <sheetData>
    <row r="1" spans="1:22" ht="21" x14ac:dyDescent="0.4">
      <c r="A1" s="101" t="s">
        <v>0</v>
      </c>
      <c r="B1" s="102"/>
      <c r="C1" s="102" t="s">
        <v>1</v>
      </c>
      <c r="E1" s="78"/>
      <c r="H1" s="78"/>
      <c r="I1" s="78"/>
    </row>
    <row r="2" spans="1:22" ht="15" thickBot="1" x14ac:dyDescent="0.35"/>
    <row r="3" spans="1:22" ht="72.599999999999994" thickBot="1" x14ac:dyDescent="0.35">
      <c r="A3" s="153" t="s">
        <v>2</v>
      </c>
      <c r="B3" s="154" t="s">
        <v>3</v>
      </c>
      <c r="C3" s="153" t="s">
        <v>4</v>
      </c>
      <c r="D3" s="153" t="s">
        <v>5</v>
      </c>
      <c r="E3" s="155" t="s">
        <v>6</v>
      </c>
      <c r="F3" s="153" t="s">
        <v>5</v>
      </c>
      <c r="G3" s="153"/>
      <c r="H3" s="155" t="s">
        <v>7</v>
      </c>
      <c r="I3" s="155" t="s">
        <v>8</v>
      </c>
      <c r="J3" s="156" t="s">
        <v>9</v>
      </c>
      <c r="K3" s="156" t="s">
        <v>10</v>
      </c>
      <c r="L3" s="104" t="s">
        <v>11</v>
      </c>
      <c r="M3" s="104" t="s">
        <v>12</v>
      </c>
      <c r="N3" s="104" t="s">
        <v>13</v>
      </c>
      <c r="R3" s="19" t="s">
        <v>14</v>
      </c>
      <c r="S3" s="19" t="s">
        <v>15</v>
      </c>
      <c r="T3" s="64" t="s">
        <v>16</v>
      </c>
      <c r="U3" s="65"/>
      <c r="V3" s="66"/>
    </row>
    <row r="4" spans="1:22" ht="57.6" x14ac:dyDescent="0.3">
      <c r="A4" s="2" t="s">
        <v>17</v>
      </c>
      <c r="B4" s="80">
        <v>43467</v>
      </c>
      <c r="C4" s="79" t="s">
        <v>18</v>
      </c>
      <c r="D4" s="79">
        <v>1</v>
      </c>
      <c r="E4" s="81">
        <f>IF(D4=1,VLOOKUP($A$1,[1]BASE!$A$2:$E$113,4,FALSE),0)</f>
        <v>810</v>
      </c>
      <c r="F4" s="79">
        <v>1</v>
      </c>
      <c r="G4" s="79" t="str">
        <f t="shared" ref="G4:G15" si="0">IF(F4=1,"ida e volta", "--" )</f>
        <v>ida e volta</v>
      </c>
      <c r="H4" s="81">
        <f>IF(F4=1,VLOOKUP($A$1,[1]BASE!$A$2:$E$113,5,FALSE),0)</f>
        <v>1041.22</v>
      </c>
      <c r="I4" s="81">
        <f t="shared" ref="I4:I15" si="1">SUM(H4,E4)</f>
        <v>1851.22</v>
      </c>
      <c r="J4" s="33">
        <v>43474</v>
      </c>
      <c r="K4" s="79"/>
      <c r="L4" s="79" t="s">
        <v>19</v>
      </c>
      <c r="M4" s="79" t="s">
        <v>19</v>
      </c>
      <c r="N4" s="79"/>
      <c r="R4" s="8"/>
      <c r="S4" s="82">
        <f t="shared" ref="S4:S9" si="2">E4/2</f>
        <v>405</v>
      </c>
      <c r="T4" s="151" t="s">
        <v>20</v>
      </c>
      <c r="U4" s="152" t="s">
        <v>153</v>
      </c>
      <c r="V4" s="150" t="s">
        <v>21</v>
      </c>
    </row>
    <row r="5" spans="1:22" x14ac:dyDescent="0.3">
      <c r="A5" s="2" t="s">
        <v>22</v>
      </c>
      <c r="B5" s="80">
        <v>43469</v>
      </c>
      <c r="C5" s="79" t="s">
        <v>18</v>
      </c>
      <c r="D5" s="79">
        <v>1</v>
      </c>
      <c r="E5" s="81">
        <f>IF(D5=1,VLOOKUP($A$1,[1]BASE!$A$2:$E$113,4,FALSE),0)</f>
        <v>810</v>
      </c>
      <c r="F5" s="79">
        <v>1</v>
      </c>
      <c r="G5" s="79" t="str">
        <f t="shared" si="0"/>
        <v>ida e volta</v>
      </c>
      <c r="H5" s="81">
        <f>IF(F5=1,VLOOKUP($A$1,[1]BASE!$A$2:$E$113,5,FALSE),0)</f>
        <v>1041.22</v>
      </c>
      <c r="I5" s="81">
        <f t="shared" si="1"/>
        <v>1851.22</v>
      </c>
      <c r="J5" s="33">
        <v>43474</v>
      </c>
      <c r="K5" s="79"/>
      <c r="L5" s="79" t="s">
        <v>19</v>
      </c>
      <c r="M5" s="79" t="s">
        <v>19</v>
      </c>
      <c r="N5" s="79"/>
      <c r="R5" s="8"/>
      <c r="S5" s="82">
        <f t="shared" si="2"/>
        <v>405</v>
      </c>
      <c r="T5" s="83"/>
      <c r="V5" s="84"/>
    </row>
    <row r="6" spans="1:22" x14ac:dyDescent="0.3">
      <c r="A6" s="2" t="s">
        <v>23</v>
      </c>
      <c r="B6" s="80">
        <v>43473</v>
      </c>
      <c r="C6" s="3" t="s">
        <v>24</v>
      </c>
      <c r="D6" s="79">
        <v>1</v>
      </c>
      <c r="E6" s="81">
        <f>IF(D6=1,VLOOKUP($A$1,[1]BASE!$A$2:$E$113,4,FALSE),0)</f>
        <v>810</v>
      </c>
      <c r="F6" s="79">
        <v>1</v>
      </c>
      <c r="G6" s="79" t="str">
        <f t="shared" si="0"/>
        <v>ida e volta</v>
      </c>
      <c r="H6" s="81">
        <f>IF(F6=1,VLOOKUP($A$1,[1]BASE!$A$2:$E$113,5,FALSE),0)</f>
        <v>1041.22</v>
      </c>
      <c r="I6" s="81">
        <f t="shared" si="1"/>
        <v>1851.22</v>
      </c>
      <c r="J6" s="33">
        <v>43474</v>
      </c>
      <c r="K6" s="79"/>
      <c r="L6" s="79" t="s">
        <v>19</v>
      </c>
      <c r="M6" s="79" t="s">
        <v>19</v>
      </c>
      <c r="N6" s="79"/>
      <c r="R6" s="8"/>
      <c r="S6" s="82">
        <f t="shared" si="2"/>
        <v>405</v>
      </c>
      <c r="T6" s="83"/>
      <c r="V6" s="84"/>
    </row>
    <row r="7" spans="1:22" x14ac:dyDescent="0.3">
      <c r="A7" s="2" t="s">
        <v>25</v>
      </c>
      <c r="B7" s="80">
        <v>43475</v>
      </c>
      <c r="C7" s="79" t="s">
        <v>24</v>
      </c>
      <c r="D7" s="79">
        <v>1</v>
      </c>
      <c r="E7" s="81">
        <f>IF(D7=1,VLOOKUP($A$1,[1]BASE!$A$2:$E$113,4,FALSE),0)</f>
        <v>810</v>
      </c>
      <c r="F7" s="79">
        <v>1</v>
      </c>
      <c r="G7" s="79" t="str">
        <f t="shared" si="0"/>
        <v>ida e volta</v>
      </c>
      <c r="H7" s="81">
        <f>IF(F7=1,VLOOKUP($A$1,[1]BASE!$A$2:$E$113,5,FALSE),0)</f>
        <v>1041.22</v>
      </c>
      <c r="I7" s="81">
        <f t="shared" si="1"/>
        <v>1851.22</v>
      </c>
      <c r="J7" s="33">
        <v>43474</v>
      </c>
      <c r="K7" s="79"/>
      <c r="L7" s="79" t="s">
        <v>19</v>
      </c>
      <c r="M7" s="79" t="s">
        <v>19</v>
      </c>
      <c r="N7" s="79"/>
      <c r="R7" s="8"/>
      <c r="S7" s="82">
        <f t="shared" si="2"/>
        <v>405</v>
      </c>
      <c r="T7" s="83"/>
      <c r="V7" s="84"/>
    </row>
    <row r="8" spans="1:22" x14ac:dyDescent="0.3">
      <c r="A8" s="2" t="s">
        <v>22</v>
      </c>
      <c r="B8" s="80">
        <v>43476</v>
      </c>
      <c r="C8" s="79" t="s">
        <v>26</v>
      </c>
      <c r="D8" s="79">
        <v>1</v>
      </c>
      <c r="E8" s="81">
        <f>IF(D8=1,VLOOKUP($A$1,[1]BASE!$A$2:$E$113,4,FALSE),0)</f>
        <v>810</v>
      </c>
      <c r="F8" s="79">
        <v>1</v>
      </c>
      <c r="G8" s="79" t="str">
        <f t="shared" si="0"/>
        <v>ida e volta</v>
      </c>
      <c r="H8" s="81">
        <v>1006.36</v>
      </c>
      <c r="I8" s="81">
        <f t="shared" si="1"/>
        <v>1816.3600000000001</v>
      </c>
      <c r="J8" s="34">
        <v>43481</v>
      </c>
      <c r="K8" s="79"/>
      <c r="L8" s="79" t="s">
        <v>19</v>
      </c>
      <c r="M8" s="79"/>
      <c r="N8" s="79" t="s">
        <v>19</v>
      </c>
      <c r="R8" s="18"/>
      <c r="S8" s="82">
        <f t="shared" si="2"/>
        <v>405</v>
      </c>
      <c r="T8" s="83"/>
      <c r="V8" s="84"/>
    </row>
    <row r="9" spans="1:22" x14ac:dyDescent="0.3">
      <c r="A9" s="2" t="s">
        <v>27</v>
      </c>
      <c r="B9" s="80">
        <v>43479</v>
      </c>
      <c r="C9" s="79" t="s">
        <v>28</v>
      </c>
      <c r="D9" s="79">
        <v>1</v>
      </c>
      <c r="E9" s="81">
        <f>IF(D9=1,VLOOKUP($A$1,[1]BASE!$A$2:$E$113,4,FALSE),0)</f>
        <v>810</v>
      </c>
      <c r="F9" s="79"/>
      <c r="G9" s="79" t="str">
        <f t="shared" si="0"/>
        <v>--</v>
      </c>
      <c r="H9" s="81">
        <f>IF(F9=1,VLOOKUP($A$1,[1]BASE!$A$2:$E$113,5,FALSE),0)</f>
        <v>0</v>
      </c>
      <c r="I9" s="81">
        <f t="shared" si="1"/>
        <v>810</v>
      </c>
      <c r="J9" s="33">
        <v>43474</v>
      </c>
      <c r="K9" s="79"/>
      <c r="L9" s="79" t="s">
        <v>19</v>
      </c>
      <c r="M9" s="79" t="s">
        <v>19</v>
      </c>
      <c r="N9" s="79"/>
      <c r="R9" s="8"/>
      <c r="S9" s="82">
        <f t="shared" si="2"/>
        <v>405</v>
      </c>
      <c r="T9" s="83"/>
      <c r="V9" s="84"/>
    </row>
    <row r="10" spans="1:22" x14ac:dyDescent="0.3">
      <c r="A10" s="2" t="s">
        <v>23</v>
      </c>
      <c r="B10" s="4">
        <v>43480</v>
      </c>
      <c r="C10" s="5" t="s">
        <v>24</v>
      </c>
      <c r="D10" s="5">
        <v>1</v>
      </c>
      <c r="E10" s="6">
        <f>IF(D10=1,VLOOKUP($A$1,[1]BASE!$A$2:$E$113,4,FALSE),0)</f>
        <v>810</v>
      </c>
      <c r="F10" s="5">
        <v>1</v>
      </c>
      <c r="G10" s="5" t="str">
        <f t="shared" si="0"/>
        <v>ida e volta</v>
      </c>
      <c r="H10" s="6">
        <f>IF(F10=1,VLOOKUP($A$1,[1]BASE!$A$2:$E$113,5,FALSE),0)</f>
        <v>1041.22</v>
      </c>
      <c r="I10" s="6">
        <f t="shared" si="1"/>
        <v>1851.22</v>
      </c>
      <c r="J10" s="33">
        <v>43474</v>
      </c>
      <c r="K10" s="71" t="s">
        <v>29</v>
      </c>
      <c r="L10" s="72"/>
      <c r="M10" s="72"/>
      <c r="N10" s="73"/>
      <c r="R10" s="2"/>
      <c r="S10" s="82"/>
      <c r="T10" s="105"/>
      <c r="U10" s="106"/>
      <c r="V10" s="107"/>
    </row>
    <row r="11" spans="1:22" x14ac:dyDescent="0.3">
      <c r="A11" s="2" t="s">
        <v>25</v>
      </c>
      <c r="B11" s="80">
        <v>43482</v>
      </c>
      <c r="C11" s="79" t="s">
        <v>24</v>
      </c>
      <c r="D11" s="79">
        <v>1</v>
      </c>
      <c r="E11" s="81">
        <f>IF(D11=1,VLOOKUP($A$1,[1]BASE!$A$2:$E$113,4,FALSE),0)</f>
        <v>810</v>
      </c>
      <c r="F11" s="79">
        <v>1</v>
      </c>
      <c r="G11" s="79" t="str">
        <f t="shared" si="0"/>
        <v>ida e volta</v>
      </c>
      <c r="H11" s="81">
        <f>IF(F11=1,VLOOKUP($A$1,[1]BASE!$A$2:$E$113,5,FALSE),0)</f>
        <v>1041.22</v>
      </c>
      <c r="I11" s="81">
        <f t="shared" si="1"/>
        <v>1851.22</v>
      </c>
      <c r="J11" s="33">
        <v>43474</v>
      </c>
      <c r="K11" s="79"/>
      <c r="L11" s="79" t="s">
        <v>19</v>
      </c>
      <c r="M11" s="79" t="s">
        <v>19</v>
      </c>
      <c r="N11" s="79"/>
      <c r="R11" s="8"/>
      <c r="S11" s="82">
        <f>E11/2</f>
        <v>405</v>
      </c>
      <c r="T11" s="105"/>
      <c r="U11" s="106"/>
      <c r="V11" s="107"/>
    </row>
    <row r="12" spans="1:22" x14ac:dyDescent="0.3">
      <c r="A12" s="2" t="s">
        <v>23</v>
      </c>
      <c r="B12" s="80">
        <v>43487</v>
      </c>
      <c r="C12" s="79" t="s">
        <v>24</v>
      </c>
      <c r="D12" s="79">
        <v>1</v>
      </c>
      <c r="E12" s="81">
        <f>IF(D12=1,VLOOKUP($A$1,[1]BASE!$A$2:$E$113,4,FALSE),0)</f>
        <v>810</v>
      </c>
      <c r="F12" s="79">
        <v>1</v>
      </c>
      <c r="G12" s="79" t="str">
        <f t="shared" si="0"/>
        <v>ida e volta</v>
      </c>
      <c r="H12" s="81">
        <f>IF(F12=1,VLOOKUP($A$1,[1]BASE!$A$2:$E$113,5,FALSE),0)</f>
        <v>1041.22</v>
      </c>
      <c r="I12" s="81">
        <f t="shared" si="1"/>
        <v>1851.22</v>
      </c>
      <c r="J12" s="33">
        <v>43474</v>
      </c>
      <c r="K12" s="79"/>
      <c r="L12" s="79" t="s">
        <v>19</v>
      </c>
      <c r="M12" s="79" t="s">
        <v>19</v>
      </c>
      <c r="N12" s="79"/>
      <c r="R12" s="8"/>
      <c r="S12" s="82">
        <f>E12/2</f>
        <v>405</v>
      </c>
      <c r="T12" s="105"/>
      <c r="U12" s="106"/>
      <c r="V12" s="107"/>
    </row>
    <row r="13" spans="1:22" ht="17.399999999999999" customHeight="1" x14ac:dyDescent="0.3">
      <c r="A13" s="2" t="s">
        <v>25</v>
      </c>
      <c r="B13" s="4">
        <v>43489</v>
      </c>
      <c r="C13" s="5" t="s">
        <v>24</v>
      </c>
      <c r="D13" s="5">
        <v>1</v>
      </c>
      <c r="E13" s="6">
        <f>IF(D13=1,VLOOKUP($A$1,[1]BASE!$A$2:$E$113,4,FALSE),0)</f>
        <v>810</v>
      </c>
      <c r="F13" s="5">
        <v>1</v>
      </c>
      <c r="G13" s="5" t="str">
        <f t="shared" si="0"/>
        <v>ida e volta</v>
      </c>
      <c r="H13" s="6">
        <f>IF(F13=1,VLOOKUP($A$1,[1]BASE!$A$2:$E$113,5,FALSE),0)</f>
        <v>1041.22</v>
      </c>
      <c r="I13" s="6">
        <f t="shared" si="1"/>
        <v>1851.22</v>
      </c>
      <c r="J13" s="33">
        <v>43474</v>
      </c>
      <c r="K13" s="74" t="s">
        <v>30</v>
      </c>
      <c r="L13" s="74"/>
      <c r="M13" s="74"/>
      <c r="N13" s="74"/>
      <c r="R13" s="2"/>
      <c r="S13" s="82"/>
      <c r="T13" s="105"/>
      <c r="U13" s="108">
        <v>19322.21</v>
      </c>
      <c r="V13" s="109">
        <v>19322.21</v>
      </c>
    </row>
    <row r="14" spans="1:22" x14ac:dyDescent="0.3">
      <c r="A14" s="2" t="s">
        <v>17</v>
      </c>
      <c r="B14" s="80">
        <v>43495</v>
      </c>
      <c r="C14" s="79" t="s">
        <v>31</v>
      </c>
      <c r="D14" s="79">
        <v>1</v>
      </c>
      <c r="E14" s="81">
        <f>IF(D14=1,VLOOKUP($A$1,[1]BASE!$A$2:$E$113,4,FALSE),0)</f>
        <v>810</v>
      </c>
      <c r="F14" s="79">
        <v>1</v>
      </c>
      <c r="G14" s="79" t="str">
        <f t="shared" si="0"/>
        <v>ida e volta</v>
      </c>
      <c r="H14" s="81">
        <f>IF(F14=1,VLOOKUP($A$1,[1]BASE!$A$2:$E$113,5,FALSE),0)</f>
        <v>1041.22</v>
      </c>
      <c r="I14" s="81">
        <f t="shared" si="1"/>
        <v>1851.22</v>
      </c>
      <c r="J14" s="9">
        <v>43490</v>
      </c>
      <c r="K14" s="79"/>
      <c r="L14" s="79" t="s">
        <v>19</v>
      </c>
      <c r="M14" s="79" t="s">
        <v>19</v>
      </c>
      <c r="N14" s="79"/>
      <c r="R14" s="8"/>
      <c r="S14" s="82"/>
      <c r="T14" s="105"/>
      <c r="U14" s="108">
        <v>1816.36</v>
      </c>
      <c r="V14" s="110">
        <v>1816.36</v>
      </c>
    </row>
    <row r="15" spans="1:22" x14ac:dyDescent="0.3">
      <c r="A15" s="2" t="s">
        <v>25</v>
      </c>
      <c r="B15" s="80">
        <v>43496</v>
      </c>
      <c r="C15" s="79" t="s">
        <v>32</v>
      </c>
      <c r="D15" s="79">
        <v>1</v>
      </c>
      <c r="E15" s="81">
        <f>IF(D15=1,VLOOKUP($A$1,[1]BASE!$A$2:$E$113,4,FALSE),0)</f>
        <v>810</v>
      </c>
      <c r="F15" s="79"/>
      <c r="G15" s="79" t="str">
        <f t="shared" si="0"/>
        <v>--</v>
      </c>
      <c r="H15" s="81">
        <f>IF(F15=1,VLOOKUP($A$1,[1]BASE!$A$2:$E$113,5,FALSE),0)</f>
        <v>0</v>
      </c>
      <c r="I15" s="81">
        <f t="shared" si="1"/>
        <v>810</v>
      </c>
      <c r="J15" s="37">
        <v>43501</v>
      </c>
      <c r="K15" s="79"/>
      <c r="L15" s="79" t="s">
        <v>19</v>
      </c>
      <c r="M15" s="79" t="s">
        <v>19</v>
      </c>
      <c r="N15" s="79"/>
      <c r="R15" s="2"/>
      <c r="S15" s="82"/>
      <c r="T15" s="105"/>
      <c r="U15" s="108">
        <v>1851.22</v>
      </c>
      <c r="V15" s="111">
        <v>1851.22</v>
      </c>
    </row>
    <row r="16" spans="1:22" x14ac:dyDescent="0.3">
      <c r="A16" s="75"/>
      <c r="B16" s="75"/>
      <c r="C16" s="75"/>
      <c r="D16" s="79">
        <f>SUM(D4:D15)</f>
        <v>12</v>
      </c>
      <c r="E16" s="85">
        <f>SUM(E4:E15)</f>
        <v>9720</v>
      </c>
      <c r="F16" s="79">
        <f>SUM(F4:F15)</f>
        <v>10</v>
      </c>
      <c r="G16" s="79"/>
      <c r="H16" s="85">
        <f>SUM(H4:H15)</f>
        <v>10377.339999999998</v>
      </c>
      <c r="I16" s="85">
        <f>SUM(I4:I15)</f>
        <v>20097.34</v>
      </c>
      <c r="J16" s="86"/>
      <c r="K16" s="86"/>
      <c r="L16" s="86"/>
      <c r="M16" s="86"/>
      <c r="N16" s="86"/>
      <c r="R16" s="15">
        <f>SUM(R4:R15)</f>
        <v>0</v>
      </c>
      <c r="S16" s="20">
        <f>SUM(S4:S15)</f>
        <v>3240</v>
      </c>
      <c r="T16" s="105">
        <v>22989.78</v>
      </c>
      <c r="U16" s="106">
        <f>U13+U14+U15</f>
        <v>22989.79</v>
      </c>
      <c r="V16" s="106">
        <f>V13+V14+V15</f>
        <v>22989.79</v>
      </c>
    </row>
    <row r="17" spans="1:22" x14ac:dyDescent="0.3">
      <c r="B17" s="87"/>
      <c r="T17" s="105"/>
      <c r="U17" s="106"/>
      <c r="V17" s="107"/>
    </row>
    <row r="18" spans="1:22" ht="72" x14ac:dyDescent="0.3">
      <c r="A18" s="153" t="s">
        <v>2</v>
      </c>
      <c r="B18" s="154" t="s">
        <v>33</v>
      </c>
      <c r="C18" s="153" t="s">
        <v>4</v>
      </c>
      <c r="D18" s="153" t="s">
        <v>5</v>
      </c>
      <c r="E18" s="155" t="s">
        <v>6</v>
      </c>
      <c r="F18" s="153" t="s">
        <v>5</v>
      </c>
      <c r="G18" s="153"/>
      <c r="H18" s="155" t="s">
        <v>7</v>
      </c>
      <c r="I18" s="155" t="s">
        <v>8</v>
      </c>
      <c r="J18" s="156" t="s">
        <v>9</v>
      </c>
      <c r="K18" s="156" t="s">
        <v>10</v>
      </c>
      <c r="L18" s="104" t="s">
        <v>11</v>
      </c>
      <c r="M18" s="104" t="s">
        <v>12</v>
      </c>
      <c r="N18" s="104" t="s">
        <v>13</v>
      </c>
      <c r="R18" s="19" t="s">
        <v>14</v>
      </c>
      <c r="S18" s="21" t="s">
        <v>15</v>
      </c>
      <c r="T18" s="105"/>
      <c r="U18" s="106"/>
      <c r="V18" s="107"/>
    </row>
    <row r="19" spans="1:22" x14ac:dyDescent="0.3">
      <c r="A19" s="2" t="s">
        <v>22</v>
      </c>
      <c r="B19" s="7">
        <v>43497</v>
      </c>
      <c r="C19" s="5" t="s">
        <v>34</v>
      </c>
      <c r="D19" s="2">
        <v>1</v>
      </c>
      <c r="E19" s="8">
        <f>IF(D19=1,VLOOKUP($A$1,[1]BASE!$A$2:$E$113,4,FALSE),0)</f>
        <v>810</v>
      </c>
      <c r="F19" s="2">
        <v>1</v>
      </c>
      <c r="G19" s="2" t="str">
        <f t="shared" ref="G19:G29" si="3">IF(F19=1,"ida e volta", "--" )</f>
        <v>ida e volta</v>
      </c>
      <c r="H19" s="8">
        <f>IF(F19=1,VLOOKUP($A$1,[1]BASE!$A$2:$E$113,5,FALSE),0)</f>
        <v>1041.22</v>
      </c>
      <c r="I19" s="8">
        <v>0</v>
      </c>
      <c r="J19" s="7" t="s">
        <v>35</v>
      </c>
      <c r="K19" s="79"/>
      <c r="L19" s="79" t="s">
        <v>19</v>
      </c>
      <c r="M19" s="79" t="s">
        <v>19</v>
      </c>
      <c r="N19" s="79"/>
      <c r="R19" s="79"/>
      <c r="S19" s="82">
        <f>E19/2</f>
        <v>405</v>
      </c>
      <c r="T19" s="105"/>
      <c r="U19" s="106"/>
      <c r="V19" s="107"/>
    </row>
    <row r="20" spans="1:22" x14ac:dyDescent="0.3">
      <c r="A20" s="2" t="s">
        <v>23</v>
      </c>
      <c r="B20" s="7">
        <v>43501</v>
      </c>
      <c r="C20" s="79" t="s">
        <v>36</v>
      </c>
      <c r="D20" s="79">
        <v>1</v>
      </c>
      <c r="E20" s="81">
        <f>IF(D20=1,VLOOKUP($A$1,[1]BASE!$A$2:$E$113,4,FALSE),0)</f>
        <v>810</v>
      </c>
      <c r="F20" s="79">
        <v>1</v>
      </c>
      <c r="G20" s="79" t="str">
        <f t="shared" si="3"/>
        <v>ida e volta</v>
      </c>
      <c r="H20" s="81">
        <f>IF(F20=1,VLOOKUP($A$1,[1]BASE!$A$2:$E$113,5,FALSE),0)</f>
        <v>1041.22</v>
      </c>
      <c r="I20" s="81">
        <f t="shared" ref="I20:I29" si="4">SUM(H20,E20)</f>
        <v>1851.22</v>
      </c>
      <c r="J20" s="37">
        <v>43501</v>
      </c>
      <c r="K20" s="79"/>
      <c r="L20" s="79" t="s">
        <v>19</v>
      </c>
      <c r="M20" s="79" t="s">
        <v>19</v>
      </c>
      <c r="N20" s="79"/>
      <c r="R20" s="79"/>
      <c r="S20" s="82">
        <f>E20/2</f>
        <v>405</v>
      </c>
      <c r="T20" s="105"/>
      <c r="U20" s="106"/>
      <c r="V20" s="107"/>
    </row>
    <row r="21" spans="1:22" x14ac:dyDescent="0.3">
      <c r="A21" s="2" t="s">
        <v>25</v>
      </c>
      <c r="B21" s="7">
        <v>43503</v>
      </c>
      <c r="C21" s="5" t="s">
        <v>34</v>
      </c>
      <c r="D21" s="2">
        <v>1</v>
      </c>
      <c r="E21" s="8">
        <f>IF(D21=1,VLOOKUP($A$1,[1]BASE!$A$2:$E$113,4,FALSE),0)</f>
        <v>810</v>
      </c>
      <c r="F21" s="2">
        <v>1</v>
      </c>
      <c r="G21" s="2" t="str">
        <f t="shared" si="3"/>
        <v>ida e volta</v>
      </c>
      <c r="H21" s="8">
        <f>IF(F21=1,VLOOKUP($A$1,[1]BASE!$A$2:$E$113,5,FALSE),0)</f>
        <v>1041.22</v>
      </c>
      <c r="I21" s="8">
        <v>0</v>
      </c>
      <c r="J21" s="7" t="s">
        <v>35</v>
      </c>
      <c r="K21" s="79"/>
      <c r="L21" s="79" t="s">
        <v>19</v>
      </c>
      <c r="M21" s="79" t="s">
        <v>19</v>
      </c>
      <c r="N21" s="79"/>
      <c r="R21" s="81"/>
      <c r="S21" s="82">
        <f>E21/2</f>
        <v>405</v>
      </c>
      <c r="T21" s="105"/>
      <c r="U21" s="106"/>
      <c r="V21" s="107"/>
    </row>
    <row r="22" spans="1:22" x14ac:dyDescent="0.3">
      <c r="A22" s="2" t="s">
        <v>27</v>
      </c>
      <c r="B22" s="80">
        <v>43507</v>
      </c>
      <c r="C22" s="5" t="s">
        <v>37</v>
      </c>
      <c r="D22" s="79">
        <v>1</v>
      </c>
      <c r="E22" s="81">
        <f>IF(D22=1,VLOOKUP($A$1,[1]BASE!$A$2:$E$113,4,FALSE),0)</f>
        <v>810</v>
      </c>
      <c r="F22" s="79">
        <v>1</v>
      </c>
      <c r="G22" s="79" t="str">
        <f t="shared" si="3"/>
        <v>ida e volta</v>
      </c>
      <c r="H22" s="81">
        <f>IF(F22=1,VLOOKUP($A$1,[1]BASE!$A$2:$E$113,5,FALSE),0)</f>
        <v>1041.22</v>
      </c>
      <c r="I22" s="81">
        <f t="shared" si="4"/>
        <v>1851.22</v>
      </c>
      <c r="J22" s="37">
        <v>43501</v>
      </c>
      <c r="K22" s="79"/>
      <c r="L22" s="79" t="s">
        <v>19</v>
      </c>
      <c r="M22" s="79" t="s">
        <v>19</v>
      </c>
      <c r="N22" s="79"/>
      <c r="R22" s="79"/>
      <c r="S22" s="82">
        <f>E22/2</f>
        <v>405</v>
      </c>
      <c r="T22" s="105"/>
      <c r="U22" s="106"/>
      <c r="V22" s="107"/>
    </row>
    <row r="23" spans="1:22" x14ac:dyDescent="0.3">
      <c r="A23" s="2" t="s">
        <v>17</v>
      </c>
      <c r="B23" s="80">
        <v>43509</v>
      </c>
      <c r="C23" s="79" t="s">
        <v>38</v>
      </c>
      <c r="D23" s="79">
        <v>1</v>
      </c>
      <c r="E23" s="81">
        <v>405</v>
      </c>
      <c r="F23" s="79">
        <v>1</v>
      </c>
      <c r="G23" s="79" t="str">
        <f t="shared" si="3"/>
        <v>ida e volta</v>
      </c>
      <c r="H23" s="81">
        <v>69.5</v>
      </c>
      <c r="I23" s="81">
        <f t="shared" si="4"/>
        <v>474.5</v>
      </c>
      <c r="J23" s="28">
        <v>43509</v>
      </c>
      <c r="K23" s="79"/>
      <c r="L23" s="79" t="s">
        <v>19</v>
      </c>
      <c r="M23" s="79"/>
      <c r="N23" s="79" t="s">
        <v>19</v>
      </c>
      <c r="R23" s="79"/>
      <c r="S23" s="82"/>
      <c r="T23" s="105"/>
      <c r="U23" s="106">
        <v>4512.4399999999996</v>
      </c>
      <c r="V23" s="112">
        <f>I15+I20+I22</f>
        <v>4512.4400000000005</v>
      </c>
    </row>
    <row r="24" spans="1:22" x14ac:dyDescent="0.3">
      <c r="A24" s="2" t="s">
        <v>25</v>
      </c>
      <c r="B24" s="9">
        <v>43510</v>
      </c>
      <c r="C24" s="10" t="s">
        <v>39</v>
      </c>
      <c r="D24" s="10">
        <v>1</v>
      </c>
      <c r="E24" s="11">
        <f>IF(D24=1,VLOOKUP($A$1,[1]BASE!$A$2:$E$113,4,FALSE),0)</f>
        <v>810</v>
      </c>
      <c r="F24" s="10">
        <v>1</v>
      </c>
      <c r="G24" s="10" t="str">
        <f t="shared" si="3"/>
        <v>ida e volta</v>
      </c>
      <c r="H24" s="11">
        <f>IF(F24=1,VLOOKUP($A$1,[1]BASE!$A$2:$E$113,5,FALSE),0)</f>
        <v>1041.22</v>
      </c>
      <c r="I24" s="11">
        <f t="shared" si="4"/>
        <v>1851.22</v>
      </c>
      <c r="J24" s="28">
        <v>43509</v>
      </c>
      <c r="K24" s="70" t="s">
        <v>40</v>
      </c>
      <c r="L24" s="70"/>
      <c r="M24" s="70"/>
      <c r="N24" s="70"/>
      <c r="R24" s="79"/>
      <c r="S24" s="82"/>
      <c r="T24" s="105"/>
      <c r="U24" s="108">
        <v>474.5</v>
      </c>
      <c r="V24" s="113">
        <f>I23+I24</f>
        <v>2325.7200000000003</v>
      </c>
    </row>
    <row r="25" spans="1:22" s="12" customFormat="1" x14ac:dyDescent="0.3">
      <c r="A25" s="2" t="s">
        <v>22</v>
      </c>
      <c r="B25" s="7">
        <v>43511</v>
      </c>
      <c r="C25" s="2" t="s">
        <v>39</v>
      </c>
      <c r="D25" s="2">
        <v>1</v>
      </c>
      <c r="E25" s="8">
        <f>IF(D25=1,VLOOKUP($A$1,[1]BASE!$A$2:$E$113,4,FALSE),0)</f>
        <v>810</v>
      </c>
      <c r="F25" s="2">
        <v>1</v>
      </c>
      <c r="G25" s="2" t="str">
        <f t="shared" si="3"/>
        <v>ida e volta</v>
      </c>
      <c r="H25" s="8">
        <f>IF(F25=1,VLOOKUP($A$1,[1]BASE!$A$2:$E$113,5,FALSE),0)</f>
        <v>1041.22</v>
      </c>
      <c r="I25" s="8">
        <f t="shared" si="4"/>
        <v>1851.22</v>
      </c>
      <c r="J25" s="27">
        <v>43518</v>
      </c>
      <c r="K25" s="2"/>
      <c r="L25" s="2" t="s">
        <v>19</v>
      </c>
      <c r="M25" s="2" t="s">
        <v>19</v>
      </c>
      <c r="N25" s="2"/>
      <c r="O25" s="76"/>
      <c r="P25" s="76"/>
      <c r="Q25" s="76"/>
      <c r="R25" s="2"/>
      <c r="S25" s="82">
        <f>E25/2</f>
        <v>405</v>
      </c>
      <c r="T25" s="114"/>
      <c r="U25" s="108">
        <v>3702.44</v>
      </c>
      <c r="V25" s="115">
        <f>I25+I28</f>
        <v>3702.44</v>
      </c>
    </row>
    <row r="26" spans="1:22" x14ac:dyDescent="0.3">
      <c r="A26" s="2" t="s">
        <v>23</v>
      </c>
      <c r="B26" s="80">
        <v>43515</v>
      </c>
      <c r="C26" s="79" t="s">
        <v>41</v>
      </c>
      <c r="D26" s="79">
        <v>1</v>
      </c>
      <c r="E26" s="81">
        <f>IF(D26=1,VLOOKUP($A$1,[1]BASE!$A$2:$E$113,4,FALSE),0)</f>
        <v>810</v>
      </c>
      <c r="F26" s="79">
        <v>1</v>
      </c>
      <c r="G26" s="79" t="str">
        <f t="shared" si="3"/>
        <v>ida e volta</v>
      </c>
      <c r="H26" s="81">
        <f>IF(F26=1,VLOOKUP($A$1,[1]BASE!$A$2:$E$113,5,FALSE),0)</f>
        <v>1041.22</v>
      </c>
      <c r="I26" s="81">
        <f t="shared" si="4"/>
        <v>1851.22</v>
      </c>
      <c r="J26" s="39">
        <v>43515</v>
      </c>
      <c r="K26" s="2"/>
      <c r="L26" s="79" t="s">
        <v>19</v>
      </c>
      <c r="M26" s="79" t="s">
        <v>19</v>
      </c>
      <c r="N26" s="79"/>
      <c r="R26" s="79"/>
      <c r="S26" s="82">
        <f>E26/2</f>
        <v>405</v>
      </c>
      <c r="T26" s="105"/>
      <c r="U26" s="106">
        <v>3702.44</v>
      </c>
      <c r="V26" s="116">
        <f>I26+I27</f>
        <v>3702.44</v>
      </c>
    </row>
    <row r="27" spans="1:22" x14ac:dyDescent="0.3">
      <c r="A27" s="2" t="s">
        <v>25</v>
      </c>
      <c r="B27" s="80">
        <v>43517</v>
      </c>
      <c r="C27" s="5" t="s">
        <v>42</v>
      </c>
      <c r="D27" s="79">
        <v>1</v>
      </c>
      <c r="E27" s="81">
        <f>IF(D27=1,VLOOKUP($A$1,[1]BASE!$A$2:$E$113,4,FALSE),0)</f>
        <v>810</v>
      </c>
      <c r="F27" s="79">
        <v>1</v>
      </c>
      <c r="G27" s="79" t="str">
        <f t="shared" si="3"/>
        <v>ida e volta</v>
      </c>
      <c r="H27" s="81">
        <f>IF(F27=1,VLOOKUP($A$1,[1]BASE!$A$2:$E$113,5,FALSE),0)</f>
        <v>1041.22</v>
      </c>
      <c r="I27" s="81">
        <f t="shared" si="4"/>
        <v>1851.22</v>
      </c>
      <c r="J27" s="39">
        <v>43515</v>
      </c>
      <c r="K27" s="2"/>
      <c r="L27" s="79" t="s">
        <v>19</v>
      </c>
      <c r="M27" s="79" t="s">
        <v>19</v>
      </c>
      <c r="N27" s="79"/>
      <c r="R27" s="81"/>
      <c r="S27" s="82">
        <f>E27/2</f>
        <v>405</v>
      </c>
      <c r="T27" s="105"/>
      <c r="U27" s="106">
        <v>1851.22</v>
      </c>
      <c r="V27" s="117">
        <f>I29</f>
        <v>810</v>
      </c>
    </row>
    <row r="28" spans="1:22" x14ac:dyDescent="0.3">
      <c r="A28" s="2" t="s">
        <v>17</v>
      </c>
      <c r="B28" s="80">
        <v>43523</v>
      </c>
      <c r="C28" s="79" t="s">
        <v>43</v>
      </c>
      <c r="D28" s="79">
        <v>1</v>
      </c>
      <c r="E28" s="81">
        <f>IF(D28=1,VLOOKUP($A$1,[1]BASE!$A$2:$E$113,4,FALSE),0)</f>
        <v>810</v>
      </c>
      <c r="F28" s="79">
        <v>1</v>
      </c>
      <c r="G28" s="79" t="str">
        <f t="shared" si="3"/>
        <v>ida e volta</v>
      </c>
      <c r="H28" s="81">
        <f>IF(F28=1,VLOOKUP($A$1,[1]BASE!$A$2:$E$113,5,FALSE),0)</f>
        <v>1041.22</v>
      </c>
      <c r="I28" s="81">
        <f t="shared" si="4"/>
        <v>1851.22</v>
      </c>
      <c r="J28" s="27">
        <v>43518</v>
      </c>
      <c r="K28" s="2"/>
      <c r="L28" s="79" t="s">
        <v>19</v>
      </c>
      <c r="M28" s="79" t="s">
        <v>19</v>
      </c>
      <c r="N28" s="79"/>
      <c r="R28" s="79"/>
      <c r="S28" s="82"/>
      <c r="T28" s="105"/>
      <c r="U28" s="106">
        <v>810</v>
      </c>
      <c r="V28" s="118">
        <f>I33</f>
        <v>1851.22</v>
      </c>
    </row>
    <row r="29" spans="1:22" x14ac:dyDescent="0.3">
      <c r="A29" s="2" t="s">
        <v>25</v>
      </c>
      <c r="B29" s="80">
        <v>43524</v>
      </c>
      <c r="C29" s="79" t="s">
        <v>44</v>
      </c>
      <c r="D29" s="79">
        <v>1</v>
      </c>
      <c r="E29" s="81">
        <f>IF(D29=1,VLOOKUP($A$1,[1]BASE!$A$2:$E$113,4,FALSE),0)</f>
        <v>810</v>
      </c>
      <c r="F29" s="79"/>
      <c r="G29" s="79" t="str">
        <f t="shared" si="3"/>
        <v>--</v>
      </c>
      <c r="H29" s="81">
        <f>IF(F29=1,VLOOKUP($A$1,[1]BASE!$A$2:$E$113,5,FALSE),0)</f>
        <v>0</v>
      </c>
      <c r="I29" s="81">
        <f t="shared" si="4"/>
        <v>810</v>
      </c>
      <c r="J29" s="38">
        <v>43524</v>
      </c>
      <c r="K29" s="2"/>
      <c r="L29" s="79" t="s">
        <v>19</v>
      </c>
      <c r="M29" s="79" t="s">
        <v>19</v>
      </c>
      <c r="N29" s="79"/>
      <c r="R29" s="79"/>
      <c r="S29" s="22"/>
      <c r="T29" s="105"/>
      <c r="U29" s="106"/>
      <c r="V29" s="107"/>
    </row>
    <row r="30" spans="1:22" x14ac:dyDescent="0.3">
      <c r="A30" s="86"/>
      <c r="B30" s="86"/>
      <c r="C30" s="86"/>
      <c r="D30" s="79">
        <f>SUM(D19:D29)</f>
        <v>11</v>
      </c>
      <c r="E30" s="88">
        <f>SUM(E17:E29)</f>
        <v>8505</v>
      </c>
      <c r="F30" s="79">
        <f>SUM(F17:F29)</f>
        <v>10</v>
      </c>
      <c r="G30" s="79"/>
      <c r="H30" s="88">
        <f>SUM(H17:H29)</f>
        <v>9440.48</v>
      </c>
      <c r="I30" s="88">
        <f>SUM(I17:I29)</f>
        <v>14243.039999999999</v>
      </c>
      <c r="J30" s="86"/>
      <c r="K30" s="86"/>
      <c r="L30" s="86"/>
      <c r="M30" s="86"/>
      <c r="N30" s="86"/>
      <c r="R30" s="16">
        <f>SUM(R19:R29)</f>
        <v>0</v>
      </c>
      <c r="S30" s="20">
        <f>SUM(S19:S29)</f>
        <v>2835</v>
      </c>
      <c r="T30" s="105">
        <v>16904.259999999998</v>
      </c>
      <c r="U30" s="106">
        <f>U23+U24+U25+U26+U27+U28+I24</f>
        <v>16904.259999999998</v>
      </c>
      <c r="V30" s="119">
        <f>V23+V24+V25+V26+V27+V28</f>
        <v>16904.260000000002</v>
      </c>
    </row>
    <row r="31" spans="1:22" x14ac:dyDescent="0.3">
      <c r="T31" s="105"/>
      <c r="U31" s="106"/>
      <c r="V31" s="107"/>
    </row>
    <row r="32" spans="1:22" ht="72" x14ac:dyDescent="0.3">
      <c r="A32" s="153" t="s">
        <v>2</v>
      </c>
      <c r="B32" s="154" t="s">
        <v>45</v>
      </c>
      <c r="C32" s="153" t="s">
        <v>4</v>
      </c>
      <c r="D32" s="153" t="s">
        <v>5</v>
      </c>
      <c r="E32" s="155" t="s">
        <v>6</v>
      </c>
      <c r="F32" s="153" t="s">
        <v>5</v>
      </c>
      <c r="G32" s="153"/>
      <c r="H32" s="155" t="s">
        <v>7</v>
      </c>
      <c r="I32" s="155" t="s">
        <v>8</v>
      </c>
      <c r="J32" s="156" t="s">
        <v>9</v>
      </c>
      <c r="K32" s="156" t="s">
        <v>10</v>
      </c>
      <c r="L32" s="104" t="s">
        <v>11</v>
      </c>
      <c r="M32" s="104" t="s">
        <v>12</v>
      </c>
      <c r="N32" s="104" t="s">
        <v>13</v>
      </c>
      <c r="R32" s="19" t="s">
        <v>14</v>
      </c>
      <c r="S32" s="21" t="s">
        <v>15</v>
      </c>
      <c r="T32" s="105"/>
      <c r="U32" s="106"/>
      <c r="V32" s="107"/>
    </row>
    <row r="33" spans="1:22" x14ac:dyDescent="0.3">
      <c r="A33" s="2" t="s">
        <v>22</v>
      </c>
      <c r="B33" s="7">
        <v>43525</v>
      </c>
      <c r="C33" s="79" t="s">
        <v>44</v>
      </c>
      <c r="D33" s="79">
        <v>1</v>
      </c>
      <c r="E33" s="81">
        <f>IF(D33=1,VLOOKUP($A$1,[1]BASE!$A$2:$E$113,4,FALSE),0)</f>
        <v>810</v>
      </c>
      <c r="F33" s="79">
        <v>1</v>
      </c>
      <c r="G33" s="79" t="str">
        <f t="shared" ref="G33:G40" si="5">IF(F33=1,"ida e volta", "--" )</f>
        <v>ida e volta</v>
      </c>
      <c r="H33" s="8">
        <f>IF(F33=1,VLOOKUP($A$1,[1]BASE!$A$2:$E$113,5,FALSE),0)</f>
        <v>1041.22</v>
      </c>
      <c r="I33" s="81">
        <f t="shared" ref="I33:I40" si="6">SUM(H33,E33)</f>
        <v>1851.22</v>
      </c>
      <c r="J33" s="41">
        <v>43523</v>
      </c>
      <c r="K33" s="2"/>
      <c r="L33" s="79" t="s">
        <v>19</v>
      </c>
      <c r="M33" s="79" t="s">
        <v>19</v>
      </c>
      <c r="N33" s="79"/>
      <c r="R33" s="79"/>
      <c r="S33" s="23">
        <f>E33/2</f>
        <v>405</v>
      </c>
      <c r="T33" s="105"/>
      <c r="U33" s="106"/>
      <c r="V33" s="107"/>
    </row>
    <row r="34" spans="1:22" x14ac:dyDescent="0.3">
      <c r="A34" s="2" t="s">
        <v>22</v>
      </c>
      <c r="B34" s="80">
        <v>43532</v>
      </c>
      <c r="C34" s="79" t="s">
        <v>46</v>
      </c>
      <c r="D34" s="79">
        <v>1</v>
      </c>
      <c r="E34" s="81">
        <f>IF(D34=1,VLOOKUP($A$1,[1]BASE!$A$2:$E$113,4,FALSE),0)</f>
        <v>810</v>
      </c>
      <c r="F34" s="79"/>
      <c r="G34" s="79" t="str">
        <f t="shared" si="5"/>
        <v>--</v>
      </c>
      <c r="H34" s="8">
        <f>IF(F34=1,VLOOKUP($A$1,[1]BASE!$A$2:$E$113,5,FALSE),0)</f>
        <v>0</v>
      </c>
      <c r="I34" s="81">
        <f t="shared" si="6"/>
        <v>810</v>
      </c>
      <c r="J34" s="42">
        <v>43532</v>
      </c>
      <c r="K34" s="79" t="s">
        <v>47</v>
      </c>
      <c r="L34" s="79" t="s">
        <v>19</v>
      </c>
      <c r="M34" s="79" t="s">
        <v>19</v>
      </c>
      <c r="N34" s="79"/>
      <c r="R34" s="79"/>
      <c r="S34" s="82">
        <f>E34/2</f>
        <v>405</v>
      </c>
      <c r="T34" s="105"/>
      <c r="U34" s="106"/>
      <c r="V34" s="107"/>
    </row>
    <row r="35" spans="1:22" x14ac:dyDescent="0.3">
      <c r="A35" s="2" t="s">
        <v>17</v>
      </c>
      <c r="B35" s="7">
        <v>43537</v>
      </c>
      <c r="C35" s="79" t="s">
        <v>48</v>
      </c>
      <c r="D35" s="79">
        <v>1</v>
      </c>
      <c r="E35" s="81">
        <f>IF(D35=1,VLOOKUP($A$1,[1]BASE!$A$2:$E$113,4,FALSE),0)</f>
        <v>810</v>
      </c>
      <c r="F35" s="79">
        <v>1</v>
      </c>
      <c r="G35" s="79" t="str">
        <f t="shared" si="5"/>
        <v>ida e volta</v>
      </c>
      <c r="H35" s="81">
        <f>IF(F35=1,VLOOKUP($A$1,[1]BASE!$A$2:$E$113,5,FALSE),0)</f>
        <v>1041.22</v>
      </c>
      <c r="I35" s="81">
        <v>0</v>
      </c>
      <c r="J35" s="79" t="s">
        <v>49</v>
      </c>
      <c r="K35" s="79"/>
      <c r="L35" s="79" t="s">
        <v>19</v>
      </c>
      <c r="M35" s="79" t="s">
        <v>19</v>
      </c>
      <c r="N35" s="79"/>
      <c r="R35" s="79"/>
      <c r="S35" s="82"/>
      <c r="T35" s="105"/>
      <c r="U35" s="106">
        <v>810</v>
      </c>
      <c r="V35" s="120">
        <f>I34</f>
        <v>810</v>
      </c>
    </row>
    <row r="36" spans="1:22" x14ac:dyDescent="0.3">
      <c r="A36" s="2" t="s">
        <v>25</v>
      </c>
      <c r="B36" s="80">
        <v>43538</v>
      </c>
      <c r="C36" s="79" t="s">
        <v>48</v>
      </c>
      <c r="D36" s="79">
        <v>1</v>
      </c>
      <c r="E36" s="81">
        <f>IF(D36=1,VLOOKUP($A$1,[1]BASE!$A$2:$E$113,4,FALSE),0)</f>
        <v>810</v>
      </c>
      <c r="F36" s="79"/>
      <c r="G36" s="79" t="str">
        <f t="shared" si="5"/>
        <v>--</v>
      </c>
      <c r="H36" s="81">
        <f>IF(F36=1,VLOOKUP($A$1,[1]BASE!$A$2:$E$113,5,FALSE),0)</f>
        <v>0</v>
      </c>
      <c r="I36" s="81">
        <f t="shared" si="6"/>
        <v>810</v>
      </c>
      <c r="J36" s="43">
        <v>43539</v>
      </c>
      <c r="K36" s="79"/>
      <c r="L36" s="2" t="s">
        <v>19</v>
      </c>
      <c r="M36" s="2" t="s">
        <v>19</v>
      </c>
      <c r="N36" s="79"/>
      <c r="R36" s="79"/>
      <c r="S36" s="82">
        <f>E36/2</f>
        <v>405</v>
      </c>
      <c r="T36" s="105"/>
      <c r="U36" s="106">
        <v>1851.22</v>
      </c>
      <c r="V36" s="121">
        <f>I36</f>
        <v>810</v>
      </c>
    </row>
    <row r="37" spans="1:22" x14ac:dyDescent="0.3">
      <c r="A37" s="2" t="s">
        <v>27</v>
      </c>
      <c r="B37" s="80">
        <v>43542</v>
      </c>
      <c r="C37" s="5" t="s">
        <v>50</v>
      </c>
      <c r="D37" s="79">
        <v>1</v>
      </c>
      <c r="E37" s="81">
        <f>IF(D37=1,VLOOKUP($A$1,[1]BASE!$A$2:$E$113,4,FALSE),0)</f>
        <v>810</v>
      </c>
      <c r="F37" s="79">
        <v>1</v>
      </c>
      <c r="G37" s="79" t="str">
        <f t="shared" si="5"/>
        <v>ida e volta</v>
      </c>
      <c r="H37" s="81">
        <f>IF(F37=1,VLOOKUP($A$1,[1]BASE!$A$2:$E$113,5,FALSE),0)</f>
        <v>1041.22</v>
      </c>
      <c r="I37" s="81">
        <f t="shared" si="6"/>
        <v>1851.22</v>
      </c>
      <c r="J37" s="32">
        <v>43537</v>
      </c>
      <c r="K37" s="79"/>
      <c r="L37" s="79" t="s">
        <v>19</v>
      </c>
      <c r="M37" s="79" t="s">
        <v>19</v>
      </c>
      <c r="N37" s="79"/>
      <c r="R37" s="79"/>
      <c r="S37" s="82">
        <f>E37/2</f>
        <v>405</v>
      </c>
      <c r="T37" s="105"/>
      <c r="U37" s="106">
        <v>810</v>
      </c>
      <c r="V37" s="122">
        <f>I37</f>
        <v>1851.22</v>
      </c>
    </row>
    <row r="38" spans="1:22" x14ac:dyDescent="0.3">
      <c r="A38" s="2" t="s">
        <v>22</v>
      </c>
      <c r="B38" s="80">
        <v>43546</v>
      </c>
      <c r="C38" s="79" t="s">
        <v>51</v>
      </c>
      <c r="D38" s="79">
        <v>1</v>
      </c>
      <c r="E38" s="81">
        <f>IF(D38=1,VLOOKUP($A$1,[1]BASE!$A$2:$E$113,4,FALSE),0)</f>
        <v>810</v>
      </c>
      <c r="F38" s="79">
        <v>1</v>
      </c>
      <c r="G38" s="79" t="str">
        <f t="shared" si="5"/>
        <v>ida e volta</v>
      </c>
      <c r="H38" s="81">
        <f>IF(F38=1,VLOOKUP($A$1,[1]BASE!$A$2:$E$113,5,FALSE),0)</f>
        <v>1041.22</v>
      </c>
      <c r="I38" s="81">
        <f t="shared" si="6"/>
        <v>1851.22</v>
      </c>
      <c r="J38" s="25">
        <v>43544</v>
      </c>
      <c r="K38" s="79"/>
      <c r="L38" s="79" t="s">
        <v>19</v>
      </c>
      <c r="M38" s="79" t="s">
        <v>19</v>
      </c>
      <c r="N38" s="79"/>
      <c r="R38" s="79"/>
      <c r="S38" s="82">
        <f>E38/2</f>
        <v>405</v>
      </c>
      <c r="T38" s="105"/>
      <c r="U38" s="106">
        <v>1851.22</v>
      </c>
      <c r="V38" s="123">
        <f>I38</f>
        <v>1851.22</v>
      </c>
    </row>
    <row r="39" spans="1:22" x14ac:dyDescent="0.3">
      <c r="A39" s="2" t="s">
        <v>23</v>
      </c>
      <c r="B39" s="80">
        <v>43550</v>
      </c>
      <c r="C39" s="79" t="s">
        <v>52</v>
      </c>
      <c r="D39" s="79">
        <v>1</v>
      </c>
      <c r="E39" s="81">
        <f>IF(D39=1,VLOOKUP($A$1,[1]BASE!$A$2:$E$113,4,FALSE),0)</f>
        <v>810</v>
      </c>
      <c r="F39" s="79">
        <v>1</v>
      </c>
      <c r="G39" s="79" t="str">
        <f t="shared" si="5"/>
        <v>ida e volta</v>
      </c>
      <c r="H39" s="81">
        <f>IF(F39=1,VLOOKUP($A$1,[1]BASE!$A$2:$E$113,5,FALSE),0)</f>
        <v>1041.22</v>
      </c>
      <c r="I39" s="81">
        <f t="shared" si="6"/>
        <v>1851.22</v>
      </c>
      <c r="J39" s="34">
        <v>43551</v>
      </c>
      <c r="K39" s="79"/>
      <c r="L39" s="79" t="s">
        <v>19</v>
      </c>
      <c r="M39" s="79" t="s">
        <v>19</v>
      </c>
      <c r="N39" s="79"/>
      <c r="R39" s="79"/>
      <c r="S39" s="82">
        <f>E39/2</f>
        <v>405</v>
      </c>
      <c r="T39" s="105"/>
      <c r="U39" s="106">
        <v>1851.22</v>
      </c>
      <c r="V39" s="124">
        <f>I39</f>
        <v>1851.22</v>
      </c>
    </row>
    <row r="40" spans="1:22" x14ac:dyDescent="0.3">
      <c r="A40" s="2" t="s">
        <v>25</v>
      </c>
      <c r="B40" s="80">
        <v>43552</v>
      </c>
      <c r="C40" s="79" t="s">
        <v>53</v>
      </c>
      <c r="D40" s="79">
        <v>1</v>
      </c>
      <c r="E40" s="81">
        <f>IF(D40=1,VLOOKUP($A$1,[1]BASE!$A$2:$E$113,4,FALSE),0)</f>
        <v>810</v>
      </c>
      <c r="F40" s="79">
        <v>1</v>
      </c>
      <c r="G40" s="79" t="str">
        <f t="shared" si="5"/>
        <v>ida e volta</v>
      </c>
      <c r="H40" s="81">
        <f>IF(F40=1,VLOOKUP($A$1,[1]BASE!$A$2:$E$113,5,FALSE),0)</f>
        <v>1041.22</v>
      </c>
      <c r="I40" s="81">
        <f t="shared" si="6"/>
        <v>1851.22</v>
      </c>
      <c r="J40" s="44">
        <v>43546</v>
      </c>
      <c r="K40" s="79"/>
      <c r="L40" s="79" t="s">
        <v>19</v>
      </c>
      <c r="M40" s="79" t="s">
        <v>19</v>
      </c>
      <c r="N40" s="79"/>
      <c r="R40" s="81"/>
      <c r="S40" s="82">
        <f>E40/2</f>
        <v>405</v>
      </c>
      <c r="T40" s="105"/>
      <c r="U40" s="106">
        <v>1851.22</v>
      </c>
      <c r="V40" s="125">
        <f>I40</f>
        <v>1851.22</v>
      </c>
    </row>
    <row r="41" spans="1:22" x14ac:dyDescent="0.3">
      <c r="A41" s="86"/>
      <c r="B41" s="86"/>
      <c r="C41" s="86"/>
      <c r="D41" s="79">
        <f>SUM(D33:D40)</f>
        <v>8</v>
      </c>
      <c r="E41" s="88">
        <f>SUM(E33:E40)</f>
        <v>6480</v>
      </c>
      <c r="F41" s="79">
        <f>SUM(F33:F40)</f>
        <v>6</v>
      </c>
      <c r="G41" s="79"/>
      <c r="H41" s="88">
        <f>SUM(H33:H40)</f>
        <v>6247.3200000000006</v>
      </c>
      <c r="I41" s="88">
        <f>SUM(I33:I40)</f>
        <v>10876.1</v>
      </c>
      <c r="J41" s="86"/>
      <c r="K41" s="86"/>
      <c r="L41" s="86"/>
      <c r="M41" s="86"/>
      <c r="N41" s="86"/>
      <c r="R41" s="15">
        <f>SUM(R33:R40)</f>
        <v>0</v>
      </c>
      <c r="S41" s="20">
        <f>SUM(S33:S40)</f>
        <v>2835</v>
      </c>
      <c r="T41" s="105">
        <v>9024.8799999999992</v>
      </c>
      <c r="U41" s="106">
        <f>U35+U36+U37+U38+U39+U40</f>
        <v>9024.880000000001</v>
      </c>
      <c r="V41" s="107">
        <f>I34+I36+I37+I38+I39+I40</f>
        <v>9024.880000000001</v>
      </c>
    </row>
    <row r="42" spans="1:22" x14ac:dyDescent="0.3">
      <c r="A42" s="77"/>
      <c r="B42" s="77"/>
      <c r="C42" s="77"/>
      <c r="E42" s="89"/>
      <c r="H42" s="89"/>
      <c r="I42" s="89"/>
      <c r="J42" s="77"/>
      <c r="K42" s="77"/>
      <c r="L42" s="77"/>
      <c r="M42" s="77"/>
      <c r="N42" s="77"/>
      <c r="T42" s="105"/>
      <c r="U42" s="106"/>
      <c r="V42" s="107"/>
    </row>
    <row r="43" spans="1:22" x14ac:dyDescent="0.3">
      <c r="B43" s="87"/>
      <c r="O43" s="86" t="s">
        <v>54</v>
      </c>
      <c r="P43" s="86"/>
      <c r="Q43" s="86"/>
      <c r="T43" s="105"/>
      <c r="U43" s="106"/>
      <c r="V43" s="107"/>
    </row>
    <row r="44" spans="1:22" ht="72" x14ac:dyDescent="0.3">
      <c r="A44" s="153" t="s">
        <v>2</v>
      </c>
      <c r="B44" s="154" t="s">
        <v>55</v>
      </c>
      <c r="C44" s="153" t="s">
        <v>4</v>
      </c>
      <c r="D44" s="153" t="s">
        <v>5</v>
      </c>
      <c r="E44" s="155" t="s">
        <v>6</v>
      </c>
      <c r="F44" s="153" t="s">
        <v>5</v>
      </c>
      <c r="G44" s="153"/>
      <c r="H44" s="155" t="s">
        <v>7</v>
      </c>
      <c r="I44" s="155" t="s">
        <v>8</v>
      </c>
      <c r="J44" s="156" t="s">
        <v>9</v>
      </c>
      <c r="K44" s="156" t="s">
        <v>10</v>
      </c>
      <c r="L44" s="103" t="s">
        <v>11</v>
      </c>
      <c r="M44" s="103" t="s">
        <v>12</v>
      </c>
      <c r="N44" s="103" t="s">
        <v>13</v>
      </c>
      <c r="O44" s="79" t="s">
        <v>56</v>
      </c>
      <c r="P44" s="79" t="s">
        <v>57</v>
      </c>
      <c r="Q44" s="157" t="s">
        <v>58</v>
      </c>
      <c r="R44" s="19" t="s">
        <v>14</v>
      </c>
      <c r="S44" s="21" t="s">
        <v>15</v>
      </c>
      <c r="T44" s="105"/>
      <c r="U44" s="106"/>
      <c r="V44" s="107"/>
    </row>
    <row r="45" spans="1:22" x14ac:dyDescent="0.3">
      <c r="A45" s="1" t="s">
        <v>27</v>
      </c>
      <c r="B45" s="90">
        <v>43556</v>
      </c>
      <c r="C45" s="91" t="s">
        <v>59</v>
      </c>
      <c r="D45" s="91">
        <v>1</v>
      </c>
      <c r="E45" s="92">
        <f>IF(D45=1,VLOOKUP($A$1,[1]BASE!$A$2:$E$113,4,FALSE),0)</f>
        <v>810</v>
      </c>
      <c r="F45" s="93">
        <v>1</v>
      </c>
      <c r="G45" s="91" t="str">
        <f t="shared" ref="G45:G56" si="7">IF(F45=1,"ida e volta", "--" )</f>
        <v>ida e volta</v>
      </c>
      <c r="H45" s="92">
        <f>IF(F45=1,VLOOKUP($A$1,[1]BASE!$A$2:$E$113,5,FALSE),0)</f>
        <v>1041.22</v>
      </c>
      <c r="I45" s="92">
        <f t="shared" ref="I45:I56" si="8">SUM(H45,E45)</f>
        <v>1851.22</v>
      </c>
      <c r="J45" s="45">
        <v>43558</v>
      </c>
      <c r="K45" s="79"/>
      <c r="L45" s="79" t="s">
        <v>19</v>
      </c>
      <c r="M45" s="79" t="s">
        <v>19</v>
      </c>
      <c r="N45" s="79"/>
      <c r="O45" s="79"/>
      <c r="P45" s="79"/>
      <c r="Q45" s="79"/>
      <c r="R45" s="79"/>
      <c r="S45" s="82">
        <f>E45/2</f>
        <v>405</v>
      </c>
      <c r="T45" s="105"/>
      <c r="U45" s="106"/>
      <c r="V45" s="107"/>
    </row>
    <row r="46" spans="1:22" x14ac:dyDescent="0.3">
      <c r="A46" s="1" t="s">
        <v>25</v>
      </c>
      <c r="B46" s="90">
        <v>43559</v>
      </c>
      <c r="C46" s="91" t="s">
        <v>59</v>
      </c>
      <c r="D46" s="93">
        <v>1</v>
      </c>
      <c r="E46" s="92">
        <f>IF(D46=1,VLOOKUP($A$1,[1]BASE!$A$2:$E$113,4,FALSE),0)</f>
        <v>810</v>
      </c>
      <c r="F46" s="93">
        <v>1</v>
      </c>
      <c r="G46" s="91" t="str">
        <f t="shared" si="7"/>
        <v>ida e volta</v>
      </c>
      <c r="H46" s="92">
        <f>IF(F46=1,VLOOKUP($A$1,[1]BASE!$A$2:$E$113,5,FALSE),0)</f>
        <v>1041.22</v>
      </c>
      <c r="I46" s="92">
        <f t="shared" si="8"/>
        <v>1851.22</v>
      </c>
      <c r="J46" s="45">
        <v>43558</v>
      </c>
      <c r="K46" s="79"/>
      <c r="L46" s="79" t="s">
        <v>19</v>
      </c>
      <c r="M46" s="79" t="s">
        <v>19</v>
      </c>
      <c r="N46" s="79"/>
      <c r="O46" s="79"/>
      <c r="P46" s="79"/>
      <c r="Q46" s="79"/>
      <c r="R46" s="79"/>
      <c r="S46" s="82">
        <f>E46/2</f>
        <v>405</v>
      </c>
      <c r="T46" s="105"/>
      <c r="U46" s="106"/>
      <c r="V46" s="107"/>
    </row>
    <row r="47" spans="1:22" x14ac:dyDescent="0.3">
      <c r="A47" s="1" t="s">
        <v>23</v>
      </c>
      <c r="B47" s="90">
        <v>43564</v>
      </c>
      <c r="C47" s="93" t="s">
        <v>60</v>
      </c>
      <c r="D47" s="93">
        <v>1</v>
      </c>
      <c r="E47" s="92">
        <f>IF(D47=1,VLOOKUP($A$1,[1]BASE!$A$2:$E$113,4,FALSE),0)</f>
        <v>810</v>
      </c>
      <c r="F47" s="93">
        <v>1</v>
      </c>
      <c r="G47" s="91" t="str">
        <f t="shared" si="7"/>
        <v>ida e volta</v>
      </c>
      <c r="H47" s="92">
        <f>IF(F47=1,VLOOKUP($A$1,[1]BASE!$A$2:$E$113,5,FALSE),0)</f>
        <v>1041.22</v>
      </c>
      <c r="I47" s="92">
        <f t="shared" si="8"/>
        <v>1851.22</v>
      </c>
      <c r="J47" s="47">
        <v>43565</v>
      </c>
      <c r="K47" s="79"/>
      <c r="L47" s="79" t="s">
        <v>19</v>
      </c>
      <c r="M47" s="79"/>
      <c r="N47" s="79" t="s">
        <v>19</v>
      </c>
      <c r="O47" s="79"/>
      <c r="P47" s="79"/>
      <c r="Q47" s="79"/>
      <c r="R47" s="79"/>
      <c r="S47" s="82"/>
      <c r="T47" s="105"/>
      <c r="U47" s="106"/>
      <c r="V47" s="107"/>
    </row>
    <row r="48" spans="1:22" x14ac:dyDescent="0.3">
      <c r="A48" s="1" t="s">
        <v>17</v>
      </c>
      <c r="B48" s="90">
        <v>43565</v>
      </c>
      <c r="C48" s="93" t="s">
        <v>60</v>
      </c>
      <c r="D48" s="93">
        <v>1</v>
      </c>
      <c r="E48" s="92">
        <f>IF(D48=1,VLOOKUP($A$1,[1]BASE!$A$2:$E$113,4,FALSE),0)</f>
        <v>810</v>
      </c>
      <c r="F48" s="93"/>
      <c r="G48" s="91" t="str">
        <f t="shared" si="7"/>
        <v>--</v>
      </c>
      <c r="H48" s="92">
        <f>IF(F48=1,VLOOKUP($A$1,[1]BASE!$A$2:$E$113,5,FALSE),0)</f>
        <v>0</v>
      </c>
      <c r="I48" s="92">
        <f t="shared" si="8"/>
        <v>810</v>
      </c>
      <c r="J48" s="47">
        <v>43565</v>
      </c>
      <c r="K48" s="79"/>
      <c r="L48" s="79" t="s">
        <v>19</v>
      </c>
      <c r="M48" s="79" t="s">
        <v>19</v>
      </c>
      <c r="N48" s="79"/>
      <c r="O48" s="79"/>
      <c r="P48" s="79"/>
      <c r="Q48" s="79"/>
      <c r="R48" s="79"/>
      <c r="S48" s="82">
        <f>E48/2</f>
        <v>405</v>
      </c>
      <c r="T48" s="105"/>
      <c r="U48" s="106"/>
      <c r="V48" s="107"/>
    </row>
    <row r="49" spans="1:22" x14ac:dyDescent="0.3">
      <c r="A49" s="1" t="s">
        <v>25</v>
      </c>
      <c r="B49" s="90">
        <v>43566</v>
      </c>
      <c r="C49" s="93" t="s">
        <v>61</v>
      </c>
      <c r="D49" s="93">
        <v>1</v>
      </c>
      <c r="E49" s="92">
        <v>405</v>
      </c>
      <c r="F49" s="93">
        <v>1</v>
      </c>
      <c r="G49" s="91" t="str">
        <f t="shared" si="7"/>
        <v>ida e volta</v>
      </c>
      <c r="H49" s="92">
        <v>69.5</v>
      </c>
      <c r="I49" s="92">
        <f t="shared" si="8"/>
        <v>474.5</v>
      </c>
      <c r="J49" s="47">
        <v>43565</v>
      </c>
      <c r="K49" s="79"/>
      <c r="L49" s="79" t="s">
        <v>19</v>
      </c>
      <c r="M49" s="79"/>
      <c r="N49" s="79" t="s">
        <v>19</v>
      </c>
      <c r="O49" s="79"/>
      <c r="P49" s="79"/>
      <c r="Q49" s="79"/>
      <c r="R49" s="79"/>
      <c r="S49" s="82"/>
      <c r="T49" s="105"/>
      <c r="U49" s="106"/>
      <c r="V49" s="107"/>
    </row>
    <row r="50" spans="1:22" x14ac:dyDescent="0.3">
      <c r="A50" s="1" t="s">
        <v>27</v>
      </c>
      <c r="B50" s="90">
        <v>43570</v>
      </c>
      <c r="C50" s="93" t="s">
        <v>62</v>
      </c>
      <c r="D50" s="93">
        <v>1</v>
      </c>
      <c r="E50" s="92">
        <f>IF(D50=1,VLOOKUP($A$1,[1]BASE!$A$2:$E$113,4,FALSE),0)</f>
        <v>810</v>
      </c>
      <c r="F50" s="93">
        <v>1</v>
      </c>
      <c r="G50" s="91" t="str">
        <f t="shared" si="7"/>
        <v>ida e volta</v>
      </c>
      <c r="H50" s="92">
        <f>IF(F50=1,VLOOKUP($A$1,[1]BASE!$A$2:$E$113,5,FALSE),0)</f>
        <v>1041.22</v>
      </c>
      <c r="I50" s="92">
        <f t="shared" si="8"/>
        <v>1851.22</v>
      </c>
      <c r="J50" s="47">
        <v>43565</v>
      </c>
      <c r="K50" s="79"/>
      <c r="L50" s="79" t="s">
        <v>19</v>
      </c>
      <c r="M50" s="79" t="s">
        <v>19</v>
      </c>
      <c r="N50" s="79"/>
      <c r="O50" s="79"/>
      <c r="P50" s="79"/>
      <c r="Q50" s="79"/>
      <c r="R50" s="79"/>
      <c r="S50" s="82">
        <f t="shared" ref="S50:S56" si="9">E50/2</f>
        <v>405</v>
      </c>
      <c r="T50" s="105"/>
      <c r="U50" s="106">
        <v>3702.44</v>
      </c>
      <c r="V50" s="126">
        <f>I45+I46</f>
        <v>3702.44</v>
      </c>
    </row>
    <row r="51" spans="1:22" x14ac:dyDescent="0.3">
      <c r="A51" s="1" t="s">
        <v>17</v>
      </c>
      <c r="B51" s="90">
        <v>43572</v>
      </c>
      <c r="C51" s="93" t="s">
        <v>63</v>
      </c>
      <c r="D51" s="93">
        <v>1</v>
      </c>
      <c r="E51" s="92">
        <f>IF(D51=1,VLOOKUP($A$1,[1]BASE!$A$2:$E$113,4,FALSE),0)</f>
        <v>810</v>
      </c>
      <c r="F51" s="93">
        <v>1</v>
      </c>
      <c r="G51" s="91" t="str">
        <f t="shared" si="7"/>
        <v>ida e volta</v>
      </c>
      <c r="H51" s="92">
        <f>IF(F51=1,VLOOKUP($A$1,[1]BASE!$A$2:$E$113,5,FALSE),0)</f>
        <v>1041.22</v>
      </c>
      <c r="I51" s="92">
        <f t="shared" si="8"/>
        <v>1851.22</v>
      </c>
      <c r="J51" s="46">
        <v>43572</v>
      </c>
      <c r="K51" s="79"/>
      <c r="L51" s="79" t="s">
        <v>19</v>
      </c>
      <c r="M51" s="2" t="s">
        <v>19</v>
      </c>
      <c r="N51" s="79"/>
      <c r="O51" s="81"/>
      <c r="P51" s="81"/>
      <c r="Q51" s="79"/>
      <c r="R51" s="81"/>
      <c r="S51" s="82">
        <f t="shared" si="9"/>
        <v>405</v>
      </c>
      <c r="T51" s="105"/>
      <c r="U51" s="106">
        <v>4986.9399999999996</v>
      </c>
      <c r="V51" s="118">
        <f>I47+I48+I49+I50</f>
        <v>4986.9400000000005</v>
      </c>
    </row>
    <row r="52" spans="1:22" ht="15" customHeight="1" x14ac:dyDescent="0.3">
      <c r="A52" s="1" t="s">
        <v>27</v>
      </c>
      <c r="B52" s="90">
        <v>43577</v>
      </c>
      <c r="C52" s="93" t="s">
        <v>64</v>
      </c>
      <c r="D52" s="93">
        <v>1</v>
      </c>
      <c r="E52" s="92">
        <f>IF(D52=1,VLOOKUP($A$1,[1]BASE!$A$2:$E$113,4,FALSE),0)</f>
        <v>810</v>
      </c>
      <c r="F52" s="93">
        <v>1</v>
      </c>
      <c r="G52" s="91" t="str">
        <f t="shared" si="7"/>
        <v>ida e volta</v>
      </c>
      <c r="H52" s="92">
        <f>IF(F52=1,VLOOKUP($A$1,[1]BASE!$A$2:$E$113,5,FALSE),0)</f>
        <v>1041.22</v>
      </c>
      <c r="I52" s="92">
        <f t="shared" si="8"/>
        <v>1851.22</v>
      </c>
      <c r="J52" s="48">
        <v>43579</v>
      </c>
      <c r="K52" s="79"/>
      <c r="L52" s="79" t="s">
        <v>19</v>
      </c>
      <c r="M52" s="67" t="s">
        <v>65</v>
      </c>
      <c r="N52" s="68"/>
      <c r="O52" s="81">
        <f>E52</f>
        <v>810</v>
      </c>
      <c r="P52" s="81">
        <f>H52</f>
        <v>1041.22</v>
      </c>
      <c r="Q52" s="79" t="s">
        <v>65</v>
      </c>
      <c r="R52" s="79"/>
      <c r="S52" s="94">
        <v>405</v>
      </c>
      <c r="T52" s="105"/>
      <c r="U52" s="106">
        <v>1851.22</v>
      </c>
      <c r="V52" s="120">
        <f>I51</f>
        <v>1851.22</v>
      </c>
    </row>
    <row r="53" spans="1:22" ht="14.4" customHeight="1" x14ac:dyDescent="0.3">
      <c r="A53" s="1" t="s">
        <v>23</v>
      </c>
      <c r="B53" s="90">
        <v>43578</v>
      </c>
      <c r="C53" s="93" t="s">
        <v>66</v>
      </c>
      <c r="D53" s="93">
        <v>1</v>
      </c>
      <c r="E53" s="92">
        <f>IF(D53=1,VLOOKUP($A$1,[1]BASE!$A$2:$E$113,4,FALSE),0)</f>
        <v>810</v>
      </c>
      <c r="F53" s="93">
        <v>1</v>
      </c>
      <c r="G53" s="91" t="str">
        <f t="shared" si="7"/>
        <v>ida e volta</v>
      </c>
      <c r="H53" s="92">
        <v>465.03</v>
      </c>
      <c r="I53" s="92">
        <f t="shared" si="8"/>
        <v>1275.03</v>
      </c>
      <c r="J53" s="48">
        <v>43579</v>
      </c>
      <c r="K53" s="79"/>
      <c r="L53" s="79" t="s">
        <v>19</v>
      </c>
      <c r="M53" s="79"/>
      <c r="N53" s="79" t="s">
        <v>19</v>
      </c>
      <c r="O53" s="79"/>
      <c r="P53" s="79"/>
      <c r="Q53" s="79"/>
      <c r="R53" s="79"/>
      <c r="S53" s="82"/>
      <c r="T53" s="105"/>
      <c r="U53" s="106">
        <v>1851.22</v>
      </c>
      <c r="V53" s="127">
        <f>I52+I53+I54</f>
        <v>4459.45</v>
      </c>
    </row>
    <row r="54" spans="1:22" x14ac:dyDescent="0.3">
      <c r="A54" s="1" t="s">
        <v>17</v>
      </c>
      <c r="B54" s="90">
        <v>43579</v>
      </c>
      <c r="C54" s="93" t="s">
        <v>67</v>
      </c>
      <c r="D54" s="93">
        <v>1</v>
      </c>
      <c r="E54" s="92">
        <f>IF(D54=1,VLOOKUP($A$1,[1]BASE!$A$2:$E$113,4,FALSE),0)</f>
        <v>810</v>
      </c>
      <c r="F54" s="93">
        <v>1</v>
      </c>
      <c r="G54" s="91" t="str">
        <f t="shared" si="7"/>
        <v>ida e volta</v>
      </c>
      <c r="H54" s="92">
        <v>523.20000000000005</v>
      </c>
      <c r="I54" s="92">
        <f t="shared" si="8"/>
        <v>1333.2</v>
      </c>
      <c r="J54" s="48">
        <v>43579</v>
      </c>
      <c r="K54" s="79"/>
      <c r="L54" s="79" t="s">
        <v>19</v>
      </c>
      <c r="M54" s="79"/>
      <c r="N54" s="79" t="s">
        <v>19</v>
      </c>
      <c r="O54" s="79"/>
      <c r="P54" s="79"/>
      <c r="Q54" s="79"/>
      <c r="R54" s="79"/>
      <c r="S54" s="82">
        <f t="shared" si="9"/>
        <v>405</v>
      </c>
      <c r="T54" s="105"/>
      <c r="U54" s="106">
        <v>4459.45</v>
      </c>
      <c r="V54" s="128">
        <f>I55</f>
        <v>1851.22</v>
      </c>
    </row>
    <row r="55" spans="1:22" x14ac:dyDescent="0.3">
      <c r="A55" s="1" t="s">
        <v>25</v>
      </c>
      <c r="B55" s="90">
        <v>43580</v>
      </c>
      <c r="C55" s="13" t="s">
        <v>68</v>
      </c>
      <c r="D55" s="93">
        <v>1</v>
      </c>
      <c r="E55" s="92">
        <f>IF(D55=1,VLOOKUP($A$1,[1]BASE!$A$2:$E$113,4,FALSE),0)</f>
        <v>810</v>
      </c>
      <c r="F55" s="93">
        <v>1</v>
      </c>
      <c r="G55" s="91" t="str">
        <f t="shared" si="7"/>
        <v>ida e volta</v>
      </c>
      <c r="H55" s="92">
        <f>IF(F55=1,VLOOKUP($A$1,[1]BASE!$A$2:$E$113,5,FALSE),0)</f>
        <v>1041.22</v>
      </c>
      <c r="I55" s="92">
        <f t="shared" si="8"/>
        <v>1851.22</v>
      </c>
      <c r="J55" s="49">
        <v>43573</v>
      </c>
      <c r="K55" s="79"/>
      <c r="L55" s="79" t="s">
        <v>19</v>
      </c>
      <c r="M55" s="79" t="s">
        <v>19</v>
      </c>
      <c r="N55" s="79"/>
      <c r="O55" s="79"/>
      <c r="P55" s="79"/>
      <c r="Q55" s="79"/>
      <c r="R55" s="79"/>
      <c r="S55" s="82">
        <f t="shared" si="9"/>
        <v>405</v>
      </c>
      <c r="T55" s="105"/>
      <c r="U55" s="106">
        <v>1851.22</v>
      </c>
      <c r="V55" s="115">
        <f>I56</f>
        <v>1851.22</v>
      </c>
    </row>
    <row r="56" spans="1:22" x14ac:dyDescent="0.3">
      <c r="A56" s="1" t="s">
        <v>27</v>
      </c>
      <c r="B56" s="90">
        <v>43584</v>
      </c>
      <c r="C56" s="14" t="s">
        <v>69</v>
      </c>
      <c r="D56" s="93">
        <v>1</v>
      </c>
      <c r="E56" s="92">
        <f>IF(D56=1,VLOOKUP($A$1,[1]BASE!$A$2:$E$113,4,FALSE),0)</f>
        <v>810</v>
      </c>
      <c r="F56" s="93">
        <v>1</v>
      </c>
      <c r="G56" s="91" t="str">
        <f t="shared" si="7"/>
        <v>ida e volta</v>
      </c>
      <c r="H56" s="92">
        <f>IF(F56=1,VLOOKUP($A$1,[1]BASE!$A$2:$E$113,5,FALSE),0)</f>
        <v>1041.22</v>
      </c>
      <c r="I56" s="92">
        <f t="shared" si="8"/>
        <v>1851.22</v>
      </c>
      <c r="J56" s="50">
        <v>43571</v>
      </c>
      <c r="K56" s="79"/>
      <c r="L56" s="79" t="s">
        <v>19</v>
      </c>
      <c r="M56" s="79" t="s">
        <v>19</v>
      </c>
      <c r="N56" s="79"/>
      <c r="O56" s="79"/>
      <c r="P56" s="79"/>
      <c r="Q56" s="79"/>
      <c r="R56" s="79"/>
      <c r="S56" s="82">
        <f t="shared" si="9"/>
        <v>405</v>
      </c>
      <c r="T56" s="105"/>
      <c r="U56" s="106"/>
      <c r="V56" s="107"/>
    </row>
    <row r="57" spans="1:22" x14ac:dyDescent="0.3">
      <c r="A57" s="95"/>
      <c r="B57" s="95"/>
      <c r="C57" s="95"/>
      <c r="D57" s="76">
        <f>SUM(D44:D56)</f>
        <v>12</v>
      </c>
      <c r="E57" s="89">
        <f>SUM(E44:E56)</f>
        <v>9315</v>
      </c>
      <c r="F57" s="76">
        <f>SUM(F44:F56)</f>
        <v>11</v>
      </c>
      <c r="G57" s="91"/>
      <c r="H57" s="89">
        <f>SUM(H44:H56)</f>
        <v>9387.49</v>
      </c>
      <c r="I57" s="89">
        <f>SUM(I44:I56)</f>
        <v>18702.490000000002</v>
      </c>
      <c r="J57" s="96"/>
      <c r="K57" s="96"/>
      <c r="L57" s="96"/>
      <c r="M57" s="96"/>
      <c r="N57" s="97"/>
      <c r="O57" s="158">
        <f>SUM(O43:P52)</f>
        <v>1851.22</v>
      </c>
      <c r="P57" s="159"/>
      <c r="Q57" s="79" t="s">
        <v>70</v>
      </c>
      <c r="R57" s="15">
        <f>SUM(R45:R56)</f>
        <v>0</v>
      </c>
      <c r="S57" s="20">
        <f>SUM(S45:S56)</f>
        <v>3645</v>
      </c>
      <c r="T57" s="105">
        <v>18702.490000000002</v>
      </c>
      <c r="U57" s="106">
        <f>U50+U51+U52+U53+U54+U55</f>
        <v>18702.489999999998</v>
      </c>
      <c r="V57" s="107">
        <f>V50+V51+V52+V53+V55+V54</f>
        <v>18702.490000000002</v>
      </c>
    </row>
    <row r="58" spans="1:22" x14ac:dyDescent="0.3">
      <c r="G58" s="91"/>
      <c r="T58" s="105"/>
      <c r="U58" s="106"/>
      <c r="V58" s="107"/>
    </row>
    <row r="59" spans="1:22" ht="72" x14ac:dyDescent="0.3">
      <c r="A59" s="153" t="s">
        <v>2</v>
      </c>
      <c r="B59" s="154" t="s">
        <v>71</v>
      </c>
      <c r="C59" s="153" t="s">
        <v>4</v>
      </c>
      <c r="D59" s="153" t="s">
        <v>5</v>
      </c>
      <c r="E59" s="155" t="s">
        <v>6</v>
      </c>
      <c r="F59" s="153" t="s">
        <v>5</v>
      </c>
      <c r="G59" s="153"/>
      <c r="H59" s="155" t="s">
        <v>7</v>
      </c>
      <c r="I59" s="155" t="s">
        <v>8</v>
      </c>
      <c r="J59" s="156" t="s">
        <v>9</v>
      </c>
      <c r="K59" s="156" t="s">
        <v>10</v>
      </c>
      <c r="L59" s="103" t="s">
        <v>11</v>
      </c>
      <c r="M59" s="103" t="s">
        <v>12</v>
      </c>
      <c r="N59" s="103" t="s">
        <v>13</v>
      </c>
      <c r="R59" s="19" t="s">
        <v>14</v>
      </c>
      <c r="S59" s="21" t="s">
        <v>15</v>
      </c>
      <c r="T59" s="105"/>
      <c r="U59" s="106"/>
      <c r="V59" s="107"/>
    </row>
    <row r="60" spans="1:22" x14ac:dyDescent="0.3">
      <c r="A60" s="2" t="s">
        <v>22</v>
      </c>
      <c r="B60" s="80">
        <v>43588</v>
      </c>
      <c r="C60" s="79" t="s">
        <v>72</v>
      </c>
      <c r="D60" s="79">
        <v>1</v>
      </c>
      <c r="E60" s="81">
        <f>IF(D60=1,VLOOKUP($A$1,[1]BASE!$A$2:$E$113,4,FALSE),0)</f>
        <v>810</v>
      </c>
      <c r="F60" s="79">
        <v>1</v>
      </c>
      <c r="G60" s="79" t="str">
        <f t="shared" ref="G60:G71" si="10">IF(F60=1,"ida e volta", "--" )</f>
        <v>ida e volta</v>
      </c>
      <c r="H60" s="81">
        <f>IF(F60=1,VLOOKUP($A$1,[1]BASE!$A$2:$E$113,5,FALSE),0)</f>
        <v>1041.22</v>
      </c>
      <c r="I60" s="81">
        <f t="shared" ref="I60:I71" si="11">SUM(H60,E60)</f>
        <v>1851.22</v>
      </c>
      <c r="J60" s="28">
        <v>43588</v>
      </c>
      <c r="K60" s="79"/>
      <c r="L60" s="79" t="s">
        <v>19</v>
      </c>
      <c r="M60" s="79" t="s">
        <v>19</v>
      </c>
      <c r="N60" s="79"/>
      <c r="R60" s="79"/>
      <c r="S60" s="82">
        <f>E60/2</f>
        <v>405</v>
      </c>
      <c r="T60" s="105"/>
      <c r="U60" s="106"/>
      <c r="V60" s="107"/>
    </row>
    <row r="61" spans="1:22" x14ac:dyDescent="0.3">
      <c r="A61" s="2" t="s">
        <v>27</v>
      </c>
      <c r="B61" s="4">
        <v>43591</v>
      </c>
      <c r="C61" s="5" t="s">
        <v>73</v>
      </c>
      <c r="D61" s="5">
        <v>1</v>
      </c>
      <c r="E61" s="6">
        <f>IF(D61=1,VLOOKUP($A$1,[1]BASE!$A$2:$E$113,4,FALSE),0)</f>
        <v>810</v>
      </c>
      <c r="F61" s="5">
        <v>1</v>
      </c>
      <c r="G61" s="5" t="str">
        <f t="shared" si="10"/>
        <v>ida e volta</v>
      </c>
      <c r="H61" s="6">
        <f>IF(F61=1,VLOOKUP($A$1,[1]BASE!$A$2:$E$113,5,FALSE),0)</f>
        <v>1041.22</v>
      </c>
      <c r="I61" s="6">
        <f t="shared" si="11"/>
        <v>1851.22</v>
      </c>
      <c r="J61" s="25">
        <v>43585</v>
      </c>
      <c r="K61" s="70" t="s">
        <v>74</v>
      </c>
      <c r="L61" s="70"/>
      <c r="M61" s="70"/>
      <c r="N61" s="70"/>
      <c r="R61" s="79"/>
      <c r="S61" s="82"/>
      <c r="T61" s="105"/>
      <c r="U61" s="106"/>
      <c r="V61" s="107"/>
    </row>
    <row r="62" spans="1:22" x14ac:dyDescent="0.3">
      <c r="A62" s="2" t="s">
        <v>17</v>
      </c>
      <c r="B62" s="80">
        <v>43593</v>
      </c>
      <c r="C62" s="79" t="s">
        <v>75</v>
      </c>
      <c r="D62" s="79">
        <v>1</v>
      </c>
      <c r="E62" s="81">
        <f>IF(D62=1,VLOOKUP($A$1,[1]BASE!$A$2:$E$113,4,FALSE),0)</f>
        <v>810</v>
      </c>
      <c r="F62" s="79">
        <v>1</v>
      </c>
      <c r="G62" s="79" t="str">
        <f t="shared" si="10"/>
        <v>ida e volta</v>
      </c>
      <c r="H62" s="81">
        <f>IF(F62=1,VLOOKUP($A$1,[1]BASE!$A$2:$E$113,5,FALSE),0)</f>
        <v>1041.22</v>
      </c>
      <c r="I62" s="81">
        <f t="shared" si="11"/>
        <v>1851.22</v>
      </c>
      <c r="J62" s="52">
        <v>43593</v>
      </c>
      <c r="K62" s="79"/>
      <c r="L62" s="79" t="s">
        <v>19</v>
      </c>
      <c r="M62" s="79" t="s">
        <v>19</v>
      </c>
      <c r="N62" s="79"/>
      <c r="R62" s="79"/>
      <c r="S62" s="82">
        <f>E62/2</f>
        <v>405</v>
      </c>
      <c r="T62" s="105"/>
      <c r="U62" s="106"/>
      <c r="V62" s="107"/>
    </row>
    <row r="63" spans="1:22" x14ac:dyDescent="0.3">
      <c r="A63" s="2" t="s">
        <v>22</v>
      </c>
      <c r="B63" s="80">
        <v>43595</v>
      </c>
      <c r="C63" s="79" t="s">
        <v>75</v>
      </c>
      <c r="D63" s="79">
        <v>1</v>
      </c>
      <c r="E63" s="81">
        <f>IF(D63=1,VLOOKUP($A$1,[1]BASE!$A$2:$E$113,4,FALSE),0)</f>
        <v>810</v>
      </c>
      <c r="F63" s="79">
        <v>1</v>
      </c>
      <c r="G63" s="79" t="str">
        <f t="shared" si="10"/>
        <v>ida e volta</v>
      </c>
      <c r="H63" s="81">
        <f>IF(F63=1,VLOOKUP($A$1,[1]BASE!$A$2:$E$113,5,FALSE),0)</f>
        <v>1041.22</v>
      </c>
      <c r="I63" s="81">
        <f t="shared" si="11"/>
        <v>1851.22</v>
      </c>
      <c r="J63" s="53">
        <v>43600</v>
      </c>
      <c r="K63" s="79"/>
      <c r="L63" s="79" t="s">
        <v>19</v>
      </c>
      <c r="M63" s="79" t="s">
        <v>19</v>
      </c>
      <c r="N63" s="79"/>
      <c r="R63" s="81"/>
      <c r="S63" s="82">
        <f>E63/2</f>
        <v>405</v>
      </c>
      <c r="T63" s="105"/>
      <c r="U63" s="106"/>
      <c r="V63" s="107"/>
    </row>
    <row r="64" spans="1:22" x14ac:dyDescent="0.3">
      <c r="A64" s="79" t="s">
        <v>27</v>
      </c>
      <c r="B64" s="80">
        <v>43598</v>
      </c>
      <c r="C64" s="79" t="s">
        <v>76</v>
      </c>
      <c r="D64" s="79">
        <v>1</v>
      </c>
      <c r="E64" s="81">
        <f>IF(D64=1,VLOOKUP($A$1,[1]BASE!$A$2:$E$113,4,FALSE),0)</f>
        <v>810</v>
      </c>
      <c r="F64" s="79">
        <v>1</v>
      </c>
      <c r="G64" s="79" t="str">
        <f t="shared" si="10"/>
        <v>ida e volta</v>
      </c>
      <c r="H64" s="81">
        <f>IF(F64=1,VLOOKUP($A$1,[1]BASE!$A$2:$E$113,5,FALSE),0)</f>
        <v>1041.22</v>
      </c>
      <c r="I64" s="81">
        <f t="shared" si="11"/>
        <v>1851.22</v>
      </c>
      <c r="J64" s="52">
        <v>43593</v>
      </c>
      <c r="K64" s="79"/>
      <c r="L64" s="79" t="s">
        <v>19</v>
      </c>
      <c r="M64" s="79" t="s">
        <v>19</v>
      </c>
      <c r="N64" s="79"/>
      <c r="R64" s="79"/>
      <c r="S64" s="82">
        <f>E64/2</f>
        <v>405</v>
      </c>
      <c r="T64" s="105"/>
      <c r="U64" s="106"/>
      <c r="V64" s="107"/>
    </row>
    <row r="65" spans="1:22" x14ac:dyDescent="0.3">
      <c r="A65" s="79" t="s">
        <v>23</v>
      </c>
      <c r="B65" s="80">
        <v>43599</v>
      </c>
      <c r="C65" s="79" t="s">
        <v>77</v>
      </c>
      <c r="D65" s="79">
        <v>1</v>
      </c>
      <c r="E65" s="81">
        <v>405</v>
      </c>
      <c r="F65" s="79">
        <v>1</v>
      </c>
      <c r="G65" s="79" t="str">
        <f t="shared" si="10"/>
        <v>ida e volta</v>
      </c>
      <c r="H65" s="81">
        <v>69.5</v>
      </c>
      <c r="I65" s="81">
        <f t="shared" si="11"/>
        <v>474.5</v>
      </c>
      <c r="J65" s="35">
        <v>43595</v>
      </c>
      <c r="K65" s="79"/>
      <c r="L65" s="79" t="s">
        <v>19</v>
      </c>
      <c r="M65" s="79"/>
      <c r="N65" s="79" t="s">
        <v>19</v>
      </c>
      <c r="R65" s="79"/>
      <c r="S65" s="82"/>
      <c r="T65" s="105"/>
      <c r="U65" s="106">
        <v>1851.22</v>
      </c>
      <c r="V65" s="115">
        <f>I60</f>
        <v>1851.22</v>
      </c>
    </row>
    <row r="66" spans="1:22" x14ac:dyDescent="0.3">
      <c r="A66" s="79" t="s">
        <v>25</v>
      </c>
      <c r="B66" s="80">
        <v>43601</v>
      </c>
      <c r="C66" s="79" t="s">
        <v>78</v>
      </c>
      <c r="D66" s="79">
        <v>1</v>
      </c>
      <c r="E66" s="81">
        <f>IF(D66=1,VLOOKUP($A$1,[1]BASE!$A$2:$E$113,4,FALSE),0)</f>
        <v>810</v>
      </c>
      <c r="F66" s="79">
        <v>1</v>
      </c>
      <c r="G66" s="79" t="str">
        <f t="shared" si="10"/>
        <v>ida e volta</v>
      </c>
      <c r="H66" s="81">
        <f>IF(F66=1,VLOOKUP($A$1,[1]BASE!$A$2:$E$113,5,FALSE),0)</f>
        <v>1041.22</v>
      </c>
      <c r="I66" s="81">
        <f t="shared" si="11"/>
        <v>1851.22</v>
      </c>
      <c r="J66" s="53">
        <v>43600</v>
      </c>
      <c r="K66" s="79"/>
      <c r="L66" s="79" t="s">
        <v>19</v>
      </c>
      <c r="M66" s="79" t="s">
        <v>19</v>
      </c>
      <c r="N66" s="79"/>
      <c r="R66" s="79"/>
      <c r="S66" s="82">
        <f t="shared" ref="S66:S71" si="12">E66/2</f>
        <v>405</v>
      </c>
      <c r="T66" s="105"/>
      <c r="U66" s="106">
        <v>1851.22</v>
      </c>
      <c r="V66" s="129">
        <f>I61</f>
        <v>1851.22</v>
      </c>
    </row>
    <row r="67" spans="1:22" x14ac:dyDescent="0.3">
      <c r="A67" s="79" t="s">
        <v>23</v>
      </c>
      <c r="B67" s="80">
        <v>43606</v>
      </c>
      <c r="C67" s="79" t="s">
        <v>79</v>
      </c>
      <c r="D67" s="79">
        <v>1</v>
      </c>
      <c r="E67" s="81">
        <f>IF(D67=1,VLOOKUP($A$1,[1]BASE!$A$2:$E$113,4,FALSE),0)</f>
        <v>810</v>
      </c>
      <c r="F67" s="79">
        <v>1</v>
      </c>
      <c r="G67" s="79" t="str">
        <f t="shared" si="10"/>
        <v>ida e volta</v>
      </c>
      <c r="H67" s="81">
        <f>IF(F67=1,VLOOKUP($A$1,[1]BASE!$A$2:$E$113,5,FALSE),0)</f>
        <v>1041.22</v>
      </c>
      <c r="I67" s="81">
        <f t="shared" si="11"/>
        <v>1851.22</v>
      </c>
      <c r="J67" s="55">
        <v>43607</v>
      </c>
      <c r="K67" s="79"/>
      <c r="L67" s="79" t="s">
        <v>19</v>
      </c>
      <c r="M67" s="79" t="s">
        <v>19</v>
      </c>
      <c r="N67" s="79"/>
      <c r="R67" s="79"/>
      <c r="S67" s="82">
        <f t="shared" si="12"/>
        <v>405</v>
      </c>
      <c r="T67" s="105"/>
      <c r="U67" s="106">
        <v>3702.44</v>
      </c>
      <c r="V67" s="130">
        <f>I62+I64</f>
        <v>3702.44</v>
      </c>
    </row>
    <row r="68" spans="1:22" x14ac:dyDescent="0.3">
      <c r="A68" s="79" t="s">
        <v>25</v>
      </c>
      <c r="B68" s="80">
        <v>43608</v>
      </c>
      <c r="C68" s="79" t="s">
        <v>79</v>
      </c>
      <c r="D68" s="79">
        <v>1</v>
      </c>
      <c r="E68" s="81">
        <f>IF(D68=1,VLOOKUP($A$1,[1]BASE!$A$2:$E$113,4,FALSE),0)</f>
        <v>810</v>
      </c>
      <c r="F68" s="79">
        <v>1</v>
      </c>
      <c r="G68" s="79" t="str">
        <f t="shared" si="10"/>
        <v>ida e volta</v>
      </c>
      <c r="H68" s="81">
        <f>IF(F68=1,VLOOKUP($A$1,[1]BASE!$A$2:$E$113,5,FALSE),0)</f>
        <v>1041.22</v>
      </c>
      <c r="I68" s="81">
        <f t="shared" si="11"/>
        <v>1851.22</v>
      </c>
      <c r="J68" s="55">
        <v>43607</v>
      </c>
      <c r="K68" s="79"/>
      <c r="L68" s="79" t="s">
        <v>19</v>
      </c>
      <c r="M68" s="79" t="s">
        <v>19</v>
      </c>
      <c r="N68" s="79"/>
      <c r="R68" s="81"/>
      <c r="S68" s="82">
        <f t="shared" si="12"/>
        <v>405</v>
      </c>
      <c r="T68" s="105"/>
      <c r="U68" s="106">
        <v>474.5</v>
      </c>
      <c r="V68" s="131">
        <f>I65</f>
        <v>474.5</v>
      </c>
    </row>
    <row r="69" spans="1:22" x14ac:dyDescent="0.3">
      <c r="A69" s="79" t="s">
        <v>27</v>
      </c>
      <c r="B69" s="80">
        <v>43612</v>
      </c>
      <c r="C69" s="79" t="s">
        <v>80</v>
      </c>
      <c r="D69" s="79">
        <v>1</v>
      </c>
      <c r="E69" s="81">
        <f>IF(D69=1,VLOOKUP($A$1,[1]BASE!$A$2:$E$113,4,FALSE),0)</f>
        <v>810</v>
      </c>
      <c r="F69" s="79">
        <v>1</v>
      </c>
      <c r="G69" s="79" t="str">
        <f t="shared" si="10"/>
        <v>ida e volta</v>
      </c>
      <c r="H69" s="81">
        <f>IF(F69=1,VLOOKUP($A$1,[1]BASE!$A$2:$E$113,5,FALSE),0)</f>
        <v>1041.22</v>
      </c>
      <c r="I69" s="81">
        <f t="shared" si="11"/>
        <v>1851.22</v>
      </c>
      <c r="J69" s="56">
        <v>43613</v>
      </c>
      <c r="K69" s="79"/>
      <c r="L69" s="79" t="s">
        <v>19</v>
      </c>
      <c r="M69" s="79" t="s">
        <v>19</v>
      </c>
      <c r="N69" s="79"/>
      <c r="R69" s="79"/>
      <c r="S69" s="82">
        <f t="shared" si="12"/>
        <v>405</v>
      </c>
      <c r="T69" s="105"/>
      <c r="U69" s="106">
        <v>3702.44</v>
      </c>
      <c r="V69" s="132">
        <f>I63+I66</f>
        <v>3702.44</v>
      </c>
    </row>
    <row r="70" spans="1:22" x14ac:dyDescent="0.3">
      <c r="A70" s="79" t="s">
        <v>25</v>
      </c>
      <c r="B70" s="80">
        <v>43615</v>
      </c>
      <c r="C70" s="5" t="s">
        <v>81</v>
      </c>
      <c r="D70" s="79">
        <v>1</v>
      </c>
      <c r="E70" s="81">
        <f>IF(D70=1,VLOOKUP($A$1,[1]BASE!$A$2:$E$113,4,FALSE),0)</f>
        <v>810</v>
      </c>
      <c r="F70" s="79">
        <v>1</v>
      </c>
      <c r="G70" s="79" t="str">
        <f t="shared" si="10"/>
        <v>ida e volta</v>
      </c>
      <c r="H70" s="81">
        <f>IF(F70=1,VLOOKUP($A$1,[1]BASE!$A$2:$E$113,5,FALSE),0)</f>
        <v>1041.22</v>
      </c>
      <c r="I70" s="81">
        <f t="shared" si="11"/>
        <v>1851.22</v>
      </c>
      <c r="J70" s="56">
        <v>43613</v>
      </c>
      <c r="K70" s="79"/>
      <c r="L70" s="79" t="s">
        <v>19</v>
      </c>
      <c r="M70" s="79" t="s">
        <v>19</v>
      </c>
      <c r="N70" s="79"/>
      <c r="R70" s="79"/>
      <c r="S70" s="82">
        <f t="shared" si="12"/>
        <v>405</v>
      </c>
      <c r="T70" s="105"/>
      <c r="U70" s="106">
        <v>3702.44</v>
      </c>
      <c r="V70" s="128">
        <f>I67+I68</f>
        <v>3702.44</v>
      </c>
    </row>
    <row r="71" spans="1:22" x14ac:dyDescent="0.3">
      <c r="A71" s="79" t="s">
        <v>22</v>
      </c>
      <c r="B71" s="80">
        <v>43616</v>
      </c>
      <c r="C71" s="79" t="s">
        <v>82</v>
      </c>
      <c r="D71" s="79">
        <v>1</v>
      </c>
      <c r="E71" s="81">
        <f>IF(D71=1,VLOOKUP($A$1,[1]BASE!$A$2:$E$113,4,FALSE),0)</f>
        <v>810</v>
      </c>
      <c r="F71" s="79">
        <v>1</v>
      </c>
      <c r="G71" s="79" t="str">
        <f t="shared" si="10"/>
        <v>ida e volta</v>
      </c>
      <c r="H71" s="81">
        <v>548.6</v>
      </c>
      <c r="I71" s="81">
        <f t="shared" si="11"/>
        <v>1358.6</v>
      </c>
      <c r="J71" s="56">
        <v>43613</v>
      </c>
      <c r="K71" s="79"/>
      <c r="L71" s="79" t="s">
        <v>19</v>
      </c>
      <c r="M71" s="79"/>
      <c r="N71" s="79" t="s">
        <v>19</v>
      </c>
      <c r="R71" s="79"/>
      <c r="S71" s="82">
        <f t="shared" si="12"/>
        <v>405</v>
      </c>
      <c r="T71" s="105"/>
      <c r="U71" s="106">
        <v>5061.04</v>
      </c>
      <c r="V71" s="133">
        <f>I69+I70+I71</f>
        <v>5061.04</v>
      </c>
    </row>
    <row r="72" spans="1:22" x14ac:dyDescent="0.3">
      <c r="A72" s="86"/>
      <c r="B72" s="86"/>
      <c r="C72" s="86"/>
      <c r="D72" s="79">
        <f>SUM(D60:D71)</f>
        <v>12</v>
      </c>
      <c r="E72" s="88">
        <f>SUM(E60:E71)</f>
        <v>9315</v>
      </c>
      <c r="F72" s="79">
        <f>SUM(F60:F71)</f>
        <v>12</v>
      </c>
      <c r="G72" s="79"/>
      <c r="H72" s="88">
        <f>SUM(H60:H71)</f>
        <v>11030.3</v>
      </c>
      <c r="I72" s="88">
        <f>SUM(I60:I71)</f>
        <v>20345.3</v>
      </c>
      <c r="J72" s="86"/>
      <c r="K72" s="86"/>
      <c r="L72" s="86"/>
      <c r="M72" s="86"/>
      <c r="N72" s="86"/>
      <c r="R72" s="15">
        <f>SUM(R60:R71)</f>
        <v>0</v>
      </c>
      <c r="S72" s="20">
        <f>SUM(S60:S71)</f>
        <v>4050</v>
      </c>
      <c r="T72" s="105">
        <v>20345.3</v>
      </c>
      <c r="U72" s="106">
        <f>U65+U66+U67+U68+U69+U70+U71</f>
        <v>20345.3</v>
      </c>
      <c r="V72" s="107">
        <f>V65+V66+V67+V68+V69+V70+V71</f>
        <v>20345.3</v>
      </c>
    </row>
    <row r="73" spans="1:22" x14ac:dyDescent="0.3">
      <c r="G73" s="91"/>
      <c r="T73" s="105"/>
      <c r="U73" s="106"/>
      <c r="V73" s="107"/>
    </row>
    <row r="74" spans="1:22" ht="72" x14ac:dyDescent="0.3">
      <c r="A74" s="153" t="s">
        <v>2</v>
      </c>
      <c r="B74" s="154" t="s">
        <v>83</v>
      </c>
      <c r="C74" s="153" t="s">
        <v>4</v>
      </c>
      <c r="D74" s="153" t="s">
        <v>5</v>
      </c>
      <c r="E74" s="155" t="s">
        <v>6</v>
      </c>
      <c r="F74" s="153" t="s">
        <v>5</v>
      </c>
      <c r="G74" s="153"/>
      <c r="H74" s="155" t="s">
        <v>7</v>
      </c>
      <c r="I74" s="155" t="s">
        <v>8</v>
      </c>
      <c r="J74" s="156" t="s">
        <v>9</v>
      </c>
      <c r="K74" s="156" t="s">
        <v>10</v>
      </c>
      <c r="L74" s="103" t="s">
        <v>11</v>
      </c>
      <c r="M74" s="103" t="s">
        <v>12</v>
      </c>
      <c r="N74" s="103" t="s">
        <v>13</v>
      </c>
      <c r="R74" s="19" t="s">
        <v>14</v>
      </c>
      <c r="S74" s="21" t="s">
        <v>15</v>
      </c>
      <c r="T74" s="105"/>
      <c r="U74" s="106"/>
      <c r="V74" s="107"/>
    </row>
    <row r="75" spans="1:22" x14ac:dyDescent="0.3">
      <c r="A75" s="79" t="s">
        <v>23</v>
      </c>
      <c r="B75" s="80">
        <v>43620</v>
      </c>
      <c r="C75" s="79" t="s">
        <v>84</v>
      </c>
      <c r="D75" s="79">
        <v>1</v>
      </c>
      <c r="E75" s="81">
        <f>IF(D75=1,VLOOKUP($A$1,[1]BASE!$A$2:$E$113,4,FALSE),0)</f>
        <v>810</v>
      </c>
      <c r="F75" s="79">
        <v>1</v>
      </c>
      <c r="G75" s="79" t="str">
        <f t="shared" ref="G75:G87" si="13">IF(F75=1,"ida e volta", "--" )</f>
        <v>ida e volta</v>
      </c>
      <c r="H75" s="81">
        <f>IF(F75=1,VLOOKUP($A$1,[1]BASE!$A$2:$E$113,5,FALSE),0)</f>
        <v>1041.22</v>
      </c>
      <c r="I75" s="81">
        <f t="shared" ref="I75:I86" si="14">SUM(H75,E75)</f>
        <v>1851.22</v>
      </c>
      <c r="J75" s="57">
        <v>43621</v>
      </c>
      <c r="K75" s="79"/>
      <c r="L75" s="79" t="s">
        <v>19</v>
      </c>
      <c r="M75" s="79" t="s">
        <v>19</v>
      </c>
      <c r="N75" s="79"/>
      <c r="R75" s="79"/>
      <c r="S75" s="82">
        <f>E75/2</f>
        <v>405</v>
      </c>
      <c r="T75" s="105"/>
      <c r="U75" s="106"/>
      <c r="V75" s="107"/>
    </row>
    <row r="76" spans="1:22" x14ac:dyDescent="0.3">
      <c r="A76" s="79" t="s">
        <v>17</v>
      </c>
      <c r="B76" s="80">
        <v>43621</v>
      </c>
      <c r="C76" s="79" t="s">
        <v>85</v>
      </c>
      <c r="D76" s="79">
        <v>1</v>
      </c>
      <c r="E76" s="81">
        <f>IF(D76=1,VLOOKUP($A$1,[1]BASE!$A$2:$E$113,4,FALSE),0)</f>
        <v>810</v>
      </c>
      <c r="F76" s="79">
        <v>1</v>
      </c>
      <c r="G76" s="79" t="str">
        <f t="shared" si="13"/>
        <v>ida e volta</v>
      </c>
      <c r="H76" s="81">
        <v>927.49</v>
      </c>
      <c r="I76" s="81">
        <f t="shared" si="14"/>
        <v>1737.49</v>
      </c>
      <c r="J76" s="44">
        <v>43623</v>
      </c>
      <c r="K76" s="79"/>
      <c r="L76" s="79" t="s">
        <v>19</v>
      </c>
      <c r="M76" s="79"/>
      <c r="N76" s="79" t="s">
        <v>19</v>
      </c>
      <c r="R76" s="79"/>
      <c r="S76" s="82">
        <f>E76/2</f>
        <v>405</v>
      </c>
      <c r="T76" s="105"/>
      <c r="U76" s="106"/>
      <c r="V76" s="107"/>
    </row>
    <row r="77" spans="1:22" x14ac:dyDescent="0.3">
      <c r="A77" s="79" t="s">
        <v>25</v>
      </c>
      <c r="B77" s="80">
        <v>43622</v>
      </c>
      <c r="C77" s="79" t="s">
        <v>84</v>
      </c>
      <c r="D77" s="79">
        <v>1</v>
      </c>
      <c r="E77" s="81">
        <f>IF(D77=1,VLOOKUP($A$1,[1]BASE!$A$2:$E$113,4,FALSE),0)</f>
        <v>810</v>
      </c>
      <c r="F77" s="79">
        <v>1</v>
      </c>
      <c r="G77" s="79" t="str">
        <f t="shared" si="13"/>
        <v>ida e volta</v>
      </c>
      <c r="H77" s="81">
        <f>IF(F77=1,VLOOKUP($A$1,[1]BASE!$A$2:$E$113,5,FALSE),0)</f>
        <v>1041.22</v>
      </c>
      <c r="I77" s="81">
        <f t="shared" si="14"/>
        <v>1851.22</v>
      </c>
      <c r="J77" s="57">
        <v>43621</v>
      </c>
      <c r="K77" s="79"/>
      <c r="L77" s="79" t="s">
        <v>19</v>
      </c>
      <c r="M77" s="79" t="s">
        <v>19</v>
      </c>
      <c r="N77" s="79"/>
      <c r="R77" s="79"/>
      <c r="S77" s="82">
        <f>E77/2</f>
        <v>405</v>
      </c>
      <c r="T77" s="105"/>
      <c r="U77" s="106"/>
      <c r="V77" s="107"/>
    </row>
    <row r="78" spans="1:22" ht="14.1" customHeight="1" x14ac:dyDescent="0.3">
      <c r="A78" s="79" t="s">
        <v>23</v>
      </c>
      <c r="B78" s="80">
        <v>43627</v>
      </c>
      <c r="C78" s="79" t="s">
        <v>86</v>
      </c>
      <c r="D78" s="79">
        <v>1</v>
      </c>
      <c r="E78" s="81">
        <f>IF(D78=1,VLOOKUP($A$1,[1]BASE!$A$2:$E$113,4,FALSE),0)</f>
        <v>810</v>
      </c>
      <c r="F78" s="79">
        <v>1</v>
      </c>
      <c r="G78" s="79" t="str">
        <f t="shared" si="13"/>
        <v>ida e volta</v>
      </c>
      <c r="H78" s="81">
        <v>517.23</v>
      </c>
      <c r="I78" s="81">
        <f t="shared" si="14"/>
        <v>1327.23</v>
      </c>
      <c r="J78" s="51">
        <v>43628</v>
      </c>
      <c r="K78" s="79"/>
      <c r="L78" s="79" t="s">
        <v>19</v>
      </c>
      <c r="M78" s="79" t="s">
        <v>19</v>
      </c>
      <c r="N78" s="79"/>
      <c r="R78" s="79"/>
      <c r="S78" s="82"/>
      <c r="T78" s="105"/>
      <c r="U78" s="106"/>
      <c r="V78" s="107"/>
    </row>
    <row r="79" spans="1:22" x14ac:dyDescent="0.3">
      <c r="A79" s="79" t="s">
        <v>17</v>
      </c>
      <c r="B79" s="80">
        <v>43628</v>
      </c>
      <c r="C79" s="79" t="s">
        <v>87</v>
      </c>
      <c r="D79" s="79">
        <v>1</v>
      </c>
      <c r="E79" s="81">
        <f>IF(D79=1,VLOOKUP($A$1,[1]BASE!$A$2:$E$113,4,FALSE),0)</f>
        <v>810</v>
      </c>
      <c r="F79" s="79"/>
      <c r="G79" s="79" t="str">
        <f t="shared" si="13"/>
        <v>--</v>
      </c>
      <c r="H79" s="81">
        <f>IF(F79=1,VLOOKUP($A$1,[1]BASE!$A$2:$E$113,5,FALSE),0)</f>
        <v>0</v>
      </c>
      <c r="I79" s="81">
        <f t="shared" si="14"/>
        <v>810</v>
      </c>
      <c r="J79" s="51">
        <v>43628</v>
      </c>
      <c r="K79" s="79"/>
      <c r="L79" s="79" t="s">
        <v>19</v>
      </c>
      <c r="M79" s="79"/>
      <c r="N79" s="79" t="s">
        <v>19</v>
      </c>
      <c r="R79" s="79"/>
      <c r="S79" s="82"/>
      <c r="T79" s="105"/>
      <c r="U79" s="106">
        <v>3702.44</v>
      </c>
      <c r="V79" s="107"/>
    </row>
    <row r="80" spans="1:22" x14ac:dyDescent="0.3">
      <c r="A80" s="79" t="s">
        <v>25</v>
      </c>
      <c r="B80" s="80">
        <v>43629</v>
      </c>
      <c r="C80" s="79" t="s">
        <v>88</v>
      </c>
      <c r="D80" s="79">
        <v>1</v>
      </c>
      <c r="E80" s="81">
        <f>IF(D80=1,VLOOKUP($A$1,[1]BASE!$A$2:$E$113,4,FALSE),0)</f>
        <v>810</v>
      </c>
      <c r="F80" s="79">
        <v>1</v>
      </c>
      <c r="G80" s="79" t="str">
        <f t="shared" si="13"/>
        <v>ida e volta</v>
      </c>
      <c r="H80" s="81">
        <f>IF(F80=1,VLOOKUP($A$1,[1]BASE!$A$2:$E$113,5,FALSE),0)</f>
        <v>1041.22</v>
      </c>
      <c r="I80" s="81">
        <f t="shared" si="14"/>
        <v>1851.22</v>
      </c>
      <c r="J80" s="44">
        <v>43623</v>
      </c>
      <c r="K80" s="79"/>
      <c r="L80" s="79" t="s">
        <v>19</v>
      </c>
      <c r="M80" s="79" t="s">
        <v>19</v>
      </c>
      <c r="N80" s="79"/>
      <c r="R80" s="79"/>
      <c r="S80" s="82">
        <f>E80/2</f>
        <v>405</v>
      </c>
      <c r="T80" s="105"/>
      <c r="U80" s="106">
        <v>3588.71</v>
      </c>
      <c r="V80" s="107"/>
    </row>
    <row r="81" spans="1:22" x14ac:dyDescent="0.3">
      <c r="A81" s="79" t="s">
        <v>27</v>
      </c>
      <c r="B81" s="7">
        <v>43633</v>
      </c>
      <c r="C81" s="79" t="s">
        <v>89</v>
      </c>
      <c r="D81" s="79">
        <v>1</v>
      </c>
      <c r="E81" s="81">
        <f>IF(D81=1,VLOOKUP($A$1,[1]BASE!$A$2:$E$113,4,FALSE),0)</f>
        <v>810</v>
      </c>
      <c r="F81" s="79">
        <v>1</v>
      </c>
      <c r="G81" s="79" t="str">
        <f t="shared" si="13"/>
        <v>ida e volta</v>
      </c>
      <c r="H81" s="81">
        <f>IF(F81=1,VLOOKUP($A$1,[1]BASE!$A$2:$E$113,5,FALSE),0)</f>
        <v>1041.22</v>
      </c>
      <c r="I81" s="81">
        <v>0</v>
      </c>
      <c r="J81" s="79" t="s">
        <v>49</v>
      </c>
      <c r="K81" s="79"/>
      <c r="L81" s="79" t="s">
        <v>19</v>
      </c>
      <c r="M81" s="79" t="s">
        <v>19</v>
      </c>
      <c r="N81" s="79"/>
      <c r="R81" s="79"/>
      <c r="S81" s="82">
        <f>E81/2</f>
        <v>405</v>
      </c>
      <c r="T81" s="105"/>
      <c r="U81" s="106">
        <v>2137.23</v>
      </c>
      <c r="V81" s="107"/>
    </row>
    <row r="82" spans="1:22" x14ac:dyDescent="0.3">
      <c r="A82" s="79" t="s">
        <v>17</v>
      </c>
      <c r="B82" s="4">
        <v>43635</v>
      </c>
      <c r="C82" s="5" t="s">
        <v>89</v>
      </c>
      <c r="D82" s="5">
        <v>1</v>
      </c>
      <c r="E82" s="6">
        <f>IF(D82=1,VLOOKUP($A$1,[1]BASE!$A$2:$E$113,4,FALSE),0)</f>
        <v>810</v>
      </c>
      <c r="F82" s="5">
        <v>1</v>
      </c>
      <c r="G82" s="5" t="str">
        <f t="shared" si="13"/>
        <v>ida e volta</v>
      </c>
      <c r="H82" s="6">
        <f>IF(F82=1,VLOOKUP($A$1,[1]BASE!$A$2:$E$113,5,FALSE),0)</f>
        <v>1041.22</v>
      </c>
      <c r="I82" s="6">
        <f t="shared" si="14"/>
        <v>1851.22</v>
      </c>
      <c r="J82" s="55">
        <v>43634</v>
      </c>
      <c r="K82" s="70" t="s">
        <v>90</v>
      </c>
      <c r="L82" s="70"/>
      <c r="M82" s="70"/>
      <c r="N82" s="70"/>
      <c r="R82" s="79"/>
      <c r="S82" s="82"/>
      <c r="T82" s="105"/>
      <c r="U82" s="106">
        <v>1851.22</v>
      </c>
      <c r="V82" s="134">
        <f>I75+I77</f>
        <v>3702.44</v>
      </c>
    </row>
    <row r="83" spans="1:22" x14ac:dyDescent="0.3">
      <c r="A83" s="79" t="s">
        <v>22</v>
      </c>
      <c r="B83" s="7">
        <v>43637</v>
      </c>
      <c r="C83" s="5" t="s">
        <v>89</v>
      </c>
      <c r="D83" s="79">
        <v>1</v>
      </c>
      <c r="E83" s="81">
        <f>IF(D83=1,VLOOKUP($A$1,[1]BASE!$A$2:$E$113,4,FALSE),0)</f>
        <v>810</v>
      </c>
      <c r="F83" s="79">
        <v>1</v>
      </c>
      <c r="G83" s="79" t="str">
        <f t="shared" si="13"/>
        <v>ida e volta</v>
      </c>
      <c r="H83" s="81">
        <f>IF(F83=1,VLOOKUP($A$1,[1]BASE!$A$2:$E$113,5,FALSE),0)</f>
        <v>1041.22</v>
      </c>
      <c r="I83" s="81">
        <v>0</v>
      </c>
      <c r="J83" s="79" t="s">
        <v>49</v>
      </c>
      <c r="K83" s="79"/>
      <c r="L83" s="79" t="s">
        <v>19</v>
      </c>
      <c r="M83" s="79" t="s">
        <v>19</v>
      </c>
      <c r="N83" s="79"/>
      <c r="R83" s="79"/>
      <c r="S83" s="82">
        <f>E83/2</f>
        <v>405</v>
      </c>
      <c r="T83" s="105"/>
      <c r="U83" s="106">
        <v>4914.01</v>
      </c>
      <c r="V83" s="125">
        <f>I76+I80</f>
        <v>3588.71</v>
      </c>
    </row>
    <row r="84" spans="1:22" x14ac:dyDescent="0.3">
      <c r="A84" s="79" t="s">
        <v>23</v>
      </c>
      <c r="B84" s="80">
        <v>43641</v>
      </c>
      <c r="C84" s="79" t="s">
        <v>91</v>
      </c>
      <c r="D84" s="79">
        <v>1</v>
      </c>
      <c r="E84" s="81">
        <f>IF(D84=1,VLOOKUP($A$1,[1]BASE!$A$2:$E$113,4,FALSE),0)</f>
        <v>810</v>
      </c>
      <c r="F84" s="79">
        <v>1</v>
      </c>
      <c r="G84" s="79" t="str">
        <f t="shared" si="13"/>
        <v>ida e volta</v>
      </c>
      <c r="H84" s="81">
        <f>IF(F84=1,VLOOKUP($A$1,[1]BASE!$A$2:$E$113,5,FALSE),0)</f>
        <v>1041.22</v>
      </c>
      <c r="I84" s="81">
        <f t="shared" si="14"/>
        <v>1851.22</v>
      </c>
      <c r="J84" s="31">
        <v>43641</v>
      </c>
      <c r="K84" s="79"/>
      <c r="L84" s="79" t="s">
        <v>19</v>
      </c>
      <c r="M84" s="79" t="s">
        <v>19</v>
      </c>
      <c r="N84" s="79"/>
      <c r="R84" s="79"/>
      <c r="S84" s="82">
        <f>E84/2</f>
        <v>405</v>
      </c>
      <c r="T84" s="105"/>
      <c r="U84" s="106"/>
      <c r="V84" s="135">
        <f>I78+I79</f>
        <v>2137.23</v>
      </c>
    </row>
    <row r="85" spans="1:22" x14ac:dyDescent="0.3">
      <c r="A85" s="79" t="s">
        <v>17</v>
      </c>
      <c r="B85" s="80">
        <v>43642</v>
      </c>
      <c r="C85" s="79" t="s">
        <v>92</v>
      </c>
      <c r="D85" s="79">
        <v>1</v>
      </c>
      <c r="E85" s="81">
        <f>IF(D85=1,VLOOKUP($A$1,[1]BASE!$A$2:$E$113,4,FALSE),0)</f>
        <v>810</v>
      </c>
      <c r="F85" s="79">
        <v>1</v>
      </c>
      <c r="G85" s="79" t="str">
        <f t="shared" si="13"/>
        <v>ida e volta</v>
      </c>
      <c r="H85" s="81">
        <v>552.9</v>
      </c>
      <c r="I85" s="81">
        <f t="shared" si="14"/>
        <v>1362.9</v>
      </c>
      <c r="J85" s="31">
        <v>43641</v>
      </c>
      <c r="K85" s="79"/>
      <c r="L85" s="79" t="s">
        <v>19</v>
      </c>
      <c r="M85" s="79"/>
      <c r="N85" s="79" t="s">
        <v>19</v>
      </c>
      <c r="R85" s="79"/>
      <c r="S85" s="82"/>
      <c r="T85" s="105"/>
      <c r="U85" s="106"/>
      <c r="V85" s="128">
        <f>I82</f>
        <v>1851.22</v>
      </c>
    </row>
    <row r="86" spans="1:22" x14ac:dyDescent="0.3">
      <c r="A86" s="79" t="s">
        <v>25</v>
      </c>
      <c r="B86" s="80">
        <v>43643</v>
      </c>
      <c r="C86" s="79" t="s">
        <v>93</v>
      </c>
      <c r="D86" s="79">
        <v>1</v>
      </c>
      <c r="E86" s="81">
        <f>IF(D86=1,VLOOKUP($A$1,[1]BASE!$A$2:$E$113,4,FALSE),0)</f>
        <v>810</v>
      </c>
      <c r="F86" s="79">
        <v>1</v>
      </c>
      <c r="G86" s="79" t="str">
        <f t="shared" si="13"/>
        <v>ida e volta</v>
      </c>
      <c r="H86" s="81">
        <v>889.89</v>
      </c>
      <c r="I86" s="81">
        <f t="shared" si="14"/>
        <v>1699.8899999999999</v>
      </c>
      <c r="J86" s="31">
        <v>43641</v>
      </c>
      <c r="K86" s="79"/>
      <c r="L86" s="79" t="s">
        <v>19</v>
      </c>
      <c r="M86" s="79" t="s">
        <v>19</v>
      </c>
      <c r="N86" s="79"/>
      <c r="R86" s="79"/>
      <c r="S86" s="82">
        <f>E86/2</f>
        <v>405</v>
      </c>
      <c r="T86" s="105"/>
      <c r="U86" s="106"/>
      <c r="V86" s="127">
        <f>I84+I85+I86</f>
        <v>4914.01</v>
      </c>
    </row>
    <row r="87" spans="1:22" x14ac:dyDescent="0.3">
      <c r="A87" s="86"/>
      <c r="B87" s="86"/>
      <c r="C87" s="86"/>
      <c r="D87" s="79">
        <f>SUM(D74:D86)</f>
        <v>12</v>
      </c>
      <c r="E87" s="81">
        <f>IF(D87=1,VLOOKUP($A$1,[1]BASE!$A$2:$E$113,4,FALSE),0)</f>
        <v>0</v>
      </c>
      <c r="F87" s="79"/>
      <c r="G87" s="79" t="str">
        <f t="shared" si="13"/>
        <v>--</v>
      </c>
      <c r="H87" s="81">
        <f>IF(F87=1,VLOOKUP($A$1,[1]BASE!$A$2:$E$113,5,FALSE),0)</f>
        <v>0</v>
      </c>
      <c r="I87" s="88">
        <f>SUM(I74:I86)</f>
        <v>16193.609999999997</v>
      </c>
      <c r="J87" s="86"/>
      <c r="K87" s="86"/>
      <c r="L87" s="86"/>
      <c r="M87" s="86"/>
      <c r="N87" s="86"/>
      <c r="R87" s="15">
        <f>SUM(R75:R86)</f>
        <v>0</v>
      </c>
      <c r="S87" s="20">
        <f>SUM(S75:S86)</f>
        <v>3240</v>
      </c>
      <c r="T87" s="105">
        <v>16193.61</v>
      </c>
      <c r="U87" s="106">
        <f>U79+U80+U81+U82+U83</f>
        <v>16193.609999999999</v>
      </c>
      <c r="V87" s="107">
        <f>V82+V83+V84+V85+V86</f>
        <v>16193.609999999999</v>
      </c>
    </row>
    <row r="88" spans="1:22" x14ac:dyDescent="0.3">
      <c r="G88" s="91"/>
      <c r="T88" s="105"/>
      <c r="U88" s="106"/>
      <c r="V88" s="107"/>
    </row>
    <row r="89" spans="1:22" ht="72" x14ac:dyDescent="0.3">
      <c r="A89" s="153" t="s">
        <v>2</v>
      </c>
      <c r="B89" s="154" t="s">
        <v>94</v>
      </c>
      <c r="C89" s="153" t="s">
        <v>4</v>
      </c>
      <c r="D89" s="153" t="s">
        <v>5</v>
      </c>
      <c r="E89" s="155" t="s">
        <v>6</v>
      </c>
      <c r="F89" s="153" t="s">
        <v>5</v>
      </c>
      <c r="G89" s="153"/>
      <c r="H89" s="155" t="s">
        <v>7</v>
      </c>
      <c r="I89" s="155" t="s">
        <v>8</v>
      </c>
      <c r="J89" s="156" t="s">
        <v>9</v>
      </c>
      <c r="K89" s="156" t="s">
        <v>10</v>
      </c>
      <c r="L89" s="103" t="s">
        <v>11</v>
      </c>
      <c r="M89" s="103" t="s">
        <v>12</v>
      </c>
      <c r="N89" s="103" t="s">
        <v>13</v>
      </c>
      <c r="R89" s="19" t="s">
        <v>14</v>
      </c>
      <c r="S89" s="21" t="s">
        <v>15</v>
      </c>
      <c r="T89" s="105"/>
      <c r="U89" s="106"/>
      <c r="V89" s="107"/>
    </row>
    <row r="90" spans="1:22" x14ac:dyDescent="0.3">
      <c r="A90" s="79" t="s">
        <v>23</v>
      </c>
      <c r="B90" s="80">
        <v>43648</v>
      </c>
      <c r="C90" s="79" t="s">
        <v>95</v>
      </c>
      <c r="D90" s="79">
        <v>1</v>
      </c>
      <c r="E90" s="81">
        <f>IF(D90=1,VLOOKUP($A$1,[1]BASE!$A$2:$E$113,4,FALSE),0)</f>
        <v>810</v>
      </c>
      <c r="F90" s="79">
        <v>1</v>
      </c>
      <c r="G90" s="79" t="str">
        <f t="shared" ref="G90:G103" si="15">IF(F90=1,"ida e volta", "--" )</f>
        <v>ida e volta</v>
      </c>
      <c r="H90" s="81">
        <f>IF(F90=1,VLOOKUP($A$1,[1]BASE!$A$2:$E$113,5,FALSE),0)</f>
        <v>1041.22</v>
      </c>
      <c r="I90" s="81">
        <f t="shared" ref="I90:I102" si="16">SUM(H90,E90)</f>
        <v>1851.22</v>
      </c>
      <c r="J90" s="31">
        <v>43658</v>
      </c>
      <c r="K90" s="79"/>
      <c r="L90" s="98" t="s">
        <v>96</v>
      </c>
      <c r="M90" s="79"/>
      <c r="N90" s="98" t="s">
        <v>19</v>
      </c>
      <c r="R90" s="79"/>
      <c r="S90" s="82">
        <f>E90/2</f>
        <v>405</v>
      </c>
      <c r="T90" s="105"/>
      <c r="U90" s="106"/>
      <c r="V90" s="107"/>
    </row>
    <row r="91" spans="1:22" x14ac:dyDescent="0.3">
      <c r="A91" s="79" t="s">
        <v>25</v>
      </c>
      <c r="B91" s="80">
        <v>43650</v>
      </c>
      <c r="C91" s="79" t="s">
        <v>95</v>
      </c>
      <c r="D91" s="79">
        <v>1</v>
      </c>
      <c r="E91" s="81">
        <f>IF(D91=1,VLOOKUP($A$1,[1]BASE!$A$2:$E$113,4,FALSE),0)</f>
        <v>810</v>
      </c>
      <c r="F91" s="79">
        <v>1</v>
      </c>
      <c r="G91" s="79" t="str">
        <f t="shared" si="15"/>
        <v>ida e volta</v>
      </c>
      <c r="H91" s="81">
        <f>IF(F91=1,VLOOKUP($A$1,[1]BASE!$A$2:$E$113,5,FALSE),0)</f>
        <v>1041.22</v>
      </c>
      <c r="I91" s="81">
        <f t="shared" si="16"/>
        <v>1851.22</v>
      </c>
      <c r="J91" s="31">
        <v>43658</v>
      </c>
      <c r="K91" s="79"/>
      <c r="L91" s="98"/>
      <c r="M91" s="79"/>
      <c r="N91" s="98"/>
      <c r="R91" s="81"/>
      <c r="S91" s="82"/>
      <c r="T91" s="105"/>
      <c r="U91" s="106"/>
      <c r="V91" s="107"/>
    </row>
    <row r="92" spans="1:22" x14ac:dyDescent="0.3">
      <c r="A92" s="79" t="s">
        <v>22</v>
      </c>
      <c r="B92" s="80">
        <v>43651</v>
      </c>
      <c r="C92" s="79" t="s">
        <v>95</v>
      </c>
      <c r="D92" s="79">
        <v>1</v>
      </c>
      <c r="E92" s="81">
        <f>IF(D92=1,VLOOKUP($A$1,[1]BASE!$A$2:$E$113,4,FALSE),0)</f>
        <v>810</v>
      </c>
      <c r="F92" s="79"/>
      <c r="G92" s="79" t="str">
        <f t="shared" si="15"/>
        <v>--</v>
      </c>
      <c r="H92" s="81">
        <f>IF(F92=1,VLOOKUP($A$1,[1]BASE!$A$2:$E$113,5,FALSE),0)</f>
        <v>0</v>
      </c>
      <c r="I92" s="81">
        <f t="shared" si="16"/>
        <v>810</v>
      </c>
      <c r="J92" s="31">
        <v>43658</v>
      </c>
      <c r="K92" s="79"/>
      <c r="L92" s="98"/>
      <c r="M92" s="79"/>
      <c r="N92" s="98"/>
      <c r="R92" s="79"/>
      <c r="S92" s="82">
        <f>E92/2</f>
        <v>405</v>
      </c>
      <c r="T92" s="105"/>
      <c r="U92" s="106"/>
      <c r="V92" s="107"/>
    </row>
    <row r="93" spans="1:22" x14ac:dyDescent="0.3">
      <c r="A93" s="79" t="s">
        <v>27</v>
      </c>
      <c r="B93" s="80">
        <v>43654</v>
      </c>
      <c r="C93" s="79" t="s">
        <v>95</v>
      </c>
      <c r="D93" s="79">
        <v>1</v>
      </c>
      <c r="E93" s="81">
        <f>IF(D93=1,VLOOKUP($A$1,[1]BASE!$A$2:$E$113,4,FALSE),0)</f>
        <v>810</v>
      </c>
      <c r="F93" s="79">
        <v>1</v>
      </c>
      <c r="G93" s="79" t="str">
        <f t="shared" si="15"/>
        <v>ida e volta</v>
      </c>
      <c r="H93" s="81">
        <f>IF(F93=1,VLOOKUP($A$1,[1]BASE!$A$2:$E$113,5,FALSE),0)</f>
        <v>1041.22</v>
      </c>
      <c r="I93" s="81">
        <f t="shared" si="16"/>
        <v>1851.22</v>
      </c>
      <c r="J93" s="31">
        <v>43658</v>
      </c>
      <c r="K93" s="79"/>
      <c r="L93" s="98"/>
      <c r="M93" s="79"/>
      <c r="N93" s="98" t="s">
        <v>19</v>
      </c>
      <c r="R93" s="79"/>
      <c r="S93" s="82">
        <f>E93/2</f>
        <v>405</v>
      </c>
      <c r="T93" s="105"/>
      <c r="U93" s="106"/>
      <c r="V93" s="107"/>
    </row>
    <row r="94" spans="1:22" x14ac:dyDescent="0.3">
      <c r="A94" s="79" t="s">
        <v>17</v>
      </c>
      <c r="B94" s="80">
        <v>43656</v>
      </c>
      <c r="C94" s="79" t="s">
        <v>95</v>
      </c>
      <c r="D94" s="79">
        <v>1</v>
      </c>
      <c r="E94" s="81">
        <f>IF(D94=1,VLOOKUP($A$1,[1]BASE!$A$2:$E$113,4,FALSE),0)</f>
        <v>810</v>
      </c>
      <c r="F94" s="79">
        <v>1</v>
      </c>
      <c r="G94" s="79" t="str">
        <f t="shared" si="15"/>
        <v>ida e volta</v>
      </c>
      <c r="H94" s="81">
        <f>IF(F94=1,VLOOKUP($A$1,[1]BASE!$A$2:$E$113,5,FALSE),0)</f>
        <v>1041.22</v>
      </c>
      <c r="I94" s="81">
        <f t="shared" si="16"/>
        <v>1851.22</v>
      </c>
      <c r="J94" s="31">
        <v>43658</v>
      </c>
      <c r="K94" s="79"/>
      <c r="L94" s="98"/>
      <c r="M94" s="79"/>
      <c r="N94" s="98"/>
      <c r="R94" s="81"/>
      <c r="S94" s="82"/>
      <c r="T94" s="105"/>
      <c r="U94" s="106"/>
      <c r="V94" s="107"/>
    </row>
    <row r="95" spans="1:22" x14ac:dyDescent="0.3">
      <c r="A95" s="79" t="s">
        <v>25</v>
      </c>
      <c r="B95" s="80">
        <v>43657</v>
      </c>
      <c r="C95" s="79" t="s">
        <v>95</v>
      </c>
      <c r="D95" s="79">
        <v>1</v>
      </c>
      <c r="E95" s="81">
        <f>IF(D95=1,VLOOKUP($A$1,[1]BASE!$A$2:$E$113,4,FALSE),0)</f>
        <v>810</v>
      </c>
      <c r="F95" s="79"/>
      <c r="G95" s="79" t="str">
        <f t="shared" si="15"/>
        <v>--</v>
      </c>
      <c r="H95" s="81">
        <f>IF(F95=1,VLOOKUP($A$1,[1]BASE!$A$2:$E$113,5,FALSE),0)</f>
        <v>0</v>
      </c>
      <c r="I95" s="81">
        <f t="shared" si="16"/>
        <v>810</v>
      </c>
      <c r="J95" s="31">
        <v>43658</v>
      </c>
      <c r="K95" s="79"/>
      <c r="L95" s="98"/>
      <c r="M95" s="79"/>
      <c r="N95" s="98"/>
      <c r="R95" s="79"/>
      <c r="S95" s="82">
        <f>E95/2</f>
        <v>405</v>
      </c>
      <c r="T95" s="105"/>
      <c r="U95" s="106"/>
      <c r="V95" s="107"/>
    </row>
    <row r="96" spans="1:22" x14ac:dyDescent="0.3">
      <c r="A96" s="79" t="s">
        <v>27</v>
      </c>
      <c r="B96" s="80">
        <v>43661</v>
      </c>
      <c r="C96" s="79" t="s">
        <v>97</v>
      </c>
      <c r="D96" s="79">
        <v>1</v>
      </c>
      <c r="E96" s="81">
        <f>IF(D96=1,VLOOKUP($A$1,[1]BASE!$A$2:$E$113,4,FALSE),0)</f>
        <v>810</v>
      </c>
      <c r="F96" s="79">
        <v>1</v>
      </c>
      <c r="G96" s="79" t="str">
        <f t="shared" si="15"/>
        <v>ida e volta</v>
      </c>
      <c r="H96" s="81">
        <f>IF(F96=1,VLOOKUP($A$1,[1]BASE!$A$2:$E$113,5,FALSE),0)</f>
        <v>1041.22</v>
      </c>
      <c r="I96" s="81">
        <f t="shared" si="16"/>
        <v>1851.22</v>
      </c>
      <c r="J96" s="31">
        <v>43658</v>
      </c>
      <c r="K96" s="79"/>
      <c r="L96" s="79" t="s">
        <v>19</v>
      </c>
      <c r="M96" s="79" t="s">
        <v>19</v>
      </c>
      <c r="N96" s="79"/>
      <c r="R96" s="79"/>
      <c r="S96" s="82">
        <f>E96/2</f>
        <v>405</v>
      </c>
      <c r="T96" s="105"/>
      <c r="U96" s="106"/>
      <c r="V96" s="107"/>
    </row>
    <row r="97" spans="1:22" x14ac:dyDescent="0.3">
      <c r="A97" s="79" t="s">
        <v>22</v>
      </c>
      <c r="B97" s="80">
        <v>43665</v>
      </c>
      <c r="C97" s="79" t="s">
        <v>98</v>
      </c>
      <c r="D97" s="79">
        <v>1</v>
      </c>
      <c r="E97" s="81">
        <f>IF(D97=1,VLOOKUP($A$1,[1]BASE!$A$2:$E$113,4,FALSE),0)</f>
        <v>810</v>
      </c>
      <c r="F97" s="79">
        <v>1</v>
      </c>
      <c r="G97" s="79" t="str">
        <f t="shared" si="15"/>
        <v>ida e volta</v>
      </c>
      <c r="H97" s="81">
        <f>IF(F97=1,VLOOKUP($A$1,[1]BASE!$A$2:$E$113,5,FALSE),0)</f>
        <v>1041.22</v>
      </c>
      <c r="I97" s="81">
        <f t="shared" si="16"/>
        <v>1851.22</v>
      </c>
      <c r="J97" s="31">
        <v>43663</v>
      </c>
      <c r="K97" s="79"/>
      <c r="L97" s="79" t="s">
        <v>19</v>
      </c>
      <c r="M97" s="79" t="s">
        <v>19</v>
      </c>
      <c r="N97" s="79"/>
      <c r="R97" s="79"/>
      <c r="S97" s="82">
        <f>E97/2</f>
        <v>405</v>
      </c>
      <c r="T97" s="105"/>
      <c r="U97" s="106"/>
      <c r="V97" s="107"/>
    </row>
    <row r="98" spans="1:22" x14ac:dyDescent="0.3">
      <c r="A98" s="79" t="s">
        <v>23</v>
      </c>
      <c r="B98" s="80">
        <v>43669</v>
      </c>
      <c r="C98" s="79" t="s">
        <v>99</v>
      </c>
      <c r="D98" s="79">
        <v>1</v>
      </c>
      <c r="E98" s="81">
        <f>IF(D98=1,VLOOKUP($A$1,[1]BASE!$A$2:$E$113,4,FALSE),0)</f>
        <v>810</v>
      </c>
      <c r="F98" s="79">
        <v>1</v>
      </c>
      <c r="G98" s="79" t="str">
        <f t="shared" si="15"/>
        <v>ida e volta</v>
      </c>
      <c r="H98" s="81">
        <v>584.13</v>
      </c>
      <c r="I98" s="81">
        <f t="shared" si="16"/>
        <v>1394.13</v>
      </c>
      <c r="J98" s="29">
        <v>43669</v>
      </c>
      <c r="K98" s="79"/>
      <c r="L98" s="79" t="s">
        <v>19</v>
      </c>
      <c r="M98" s="79"/>
      <c r="N98" s="79" t="s">
        <v>19</v>
      </c>
      <c r="R98" s="79"/>
      <c r="S98" s="82">
        <f>E98/2</f>
        <v>405</v>
      </c>
      <c r="T98" s="105"/>
      <c r="U98" s="106">
        <v>10876.11</v>
      </c>
      <c r="V98" s="107"/>
    </row>
    <row r="99" spans="1:22" x14ac:dyDescent="0.3">
      <c r="A99" s="79" t="s">
        <v>17</v>
      </c>
      <c r="B99" s="80">
        <v>43670</v>
      </c>
      <c r="C99" s="79" t="s">
        <v>100</v>
      </c>
      <c r="D99" s="79">
        <v>1</v>
      </c>
      <c r="E99" s="81">
        <f>IF(D99=1,VLOOKUP($A$1,[1]BASE!$A$2:$E$113,4,FALSE),0)</f>
        <v>810</v>
      </c>
      <c r="F99" s="79">
        <v>1</v>
      </c>
      <c r="G99" s="79" t="str">
        <f t="shared" si="15"/>
        <v>ida e volta</v>
      </c>
      <c r="H99" s="81">
        <f>IF(F99=1,VLOOKUP($A$1,[1]BASE!$A$2:$E$113,5,FALSE),0)</f>
        <v>1041.22</v>
      </c>
      <c r="I99" s="81">
        <f t="shared" si="16"/>
        <v>1851.22</v>
      </c>
      <c r="J99" s="29">
        <v>43669</v>
      </c>
      <c r="K99" s="79"/>
      <c r="L99" s="79" t="s">
        <v>19</v>
      </c>
      <c r="M99" s="79" t="s">
        <v>19</v>
      </c>
      <c r="N99" s="79"/>
      <c r="R99" s="79"/>
      <c r="S99" s="82"/>
      <c r="T99" s="105"/>
      <c r="U99" s="106">
        <v>1851.22</v>
      </c>
      <c r="V99" s="107"/>
    </row>
    <row r="100" spans="1:22" x14ac:dyDescent="0.3">
      <c r="A100" s="79" t="s">
        <v>25</v>
      </c>
      <c r="B100" s="80">
        <v>43671</v>
      </c>
      <c r="C100" s="79" t="s">
        <v>101</v>
      </c>
      <c r="D100" s="79">
        <v>1</v>
      </c>
      <c r="E100" s="81">
        <f>IF(D100=1,VLOOKUP($A$1,[1]BASE!$A$2:$E$113,4,FALSE),0)</f>
        <v>810</v>
      </c>
      <c r="F100" s="79"/>
      <c r="G100" s="79" t="str">
        <f t="shared" si="15"/>
        <v>--</v>
      </c>
      <c r="H100" s="81">
        <f>IF(F100=1,VLOOKUP($A$1,[1]BASE!$A$2:$E$113,5,FALSE),0)</f>
        <v>0</v>
      </c>
      <c r="I100" s="81">
        <f t="shared" si="16"/>
        <v>810</v>
      </c>
      <c r="J100" s="29">
        <v>43669</v>
      </c>
      <c r="K100" s="79"/>
      <c r="L100" s="79" t="s">
        <v>19</v>
      </c>
      <c r="M100" s="79" t="s">
        <v>19</v>
      </c>
      <c r="N100" s="79"/>
      <c r="R100" s="79"/>
      <c r="S100" s="82"/>
      <c r="T100" s="105"/>
      <c r="U100" s="106">
        <v>4865.3500000000004</v>
      </c>
      <c r="V100" s="127">
        <f>I90+I91+I92+I93+I94+I95+I96+I97</f>
        <v>12727.32</v>
      </c>
    </row>
    <row r="101" spans="1:22" x14ac:dyDescent="0.3">
      <c r="A101" s="79" t="s">
        <v>22</v>
      </c>
      <c r="B101" s="80">
        <v>43672</v>
      </c>
      <c r="C101" s="79" t="s">
        <v>100</v>
      </c>
      <c r="D101" s="79">
        <v>1</v>
      </c>
      <c r="E101" s="81">
        <f>IF(D101=1,VLOOKUP($A$1,[1]BASE!$A$2:$E$113,4,FALSE),0)</f>
        <v>810</v>
      </c>
      <c r="F101" s="79"/>
      <c r="G101" s="79" t="str">
        <f t="shared" si="15"/>
        <v>--</v>
      </c>
      <c r="H101" s="81">
        <f>IF(F101=1,VLOOKUP($A$1,[1]BASE!$A$2:$E$113,5,FALSE),0)</f>
        <v>0</v>
      </c>
      <c r="I101" s="81">
        <f t="shared" si="16"/>
        <v>810</v>
      </c>
      <c r="J101" s="29">
        <v>43669</v>
      </c>
      <c r="K101" s="79"/>
      <c r="L101" s="79" t="s">
        <v>19</v>
      </c>
      <c r="M101" s="79" t="s">
        <v>19</v>
      </c>
      <c r="N101" s="79"/>
      <c r="R101" s="79"/>
      <c r="S101" s="82">
        <f>E101/2</f>
        <v>405</v>
      </c>
      <c r="T101" s="105"/>
      <c r="U101" s="106"/>
      <c r="V101" s="136">
        <f>I98+I99+I100+I101</f>
        <v>4865.3500000000004</v>
      </c>
    </row>
    <row r="102" spans="1:22" x14ac:dyDescent="0.3">
      <c r="A102" s="79" t="s">
        <v>23</v>
      </c>
      <c r="B102" s="80">
        <v>43676</v>
      </c>
      <c r="C102" s="79" t="s">
        <v>102</v>
      </c>
      <c r="D102" s="79">
        <v>1</v>
      </c>
      <c r="E102" s="81">
        <f>IF(D102=1,VLOOKUP($A$1,[1]BASE!$A$2:$E$113,4,FALSE),0)</f>
        <v>810</v>
      </c>
      <c r="F102" s="79">
        <v>1</v>
      </c>
      <c r="G102" s="79" t="str">
        <f t="shared" si="15"/>
        <v>ida e volta</v>
      </c>
      <c r="H102" s="81">
        <f>IF(F102=1,VLOOKUP($A$1,[1]BASE!$A$2:$E$113,5,FALSE),0)</f>
        <v>1041.22</v>
      </c>
      <c r="I102" s="81">
        <f t="shared" si="16"/>
        <v>1851.22</v>
      </c>
      <c r="J102" s="44">
        <v>43677</v>
      </c>
      <c r="K102" s="79"/>
      <c r="L102" s="79" t="s">
        <v>19</v>
      </c>
      <c r="M102" s="79" t="s">
        <v>19</v>
      </c>
      <c r="N102" s="79"/>
      <c r="R102" s="79"/>
      <c r="S102" s="82">
        <f>E102/2</f>
        <v>405</v>
      </c>
      <c r="T102" s="105"/>
      <c r="U102" s="106"/>
      <c r="V102" s="106"/>
    </row>
    <row r="103" spans="1:22" x14ac:dyDescent="0.3">
      <c r="A103" s="86"/>
      <c r="B103" s="86"/>
      <c r="C103" s="86"/>
      <c r="D103" s="79">
        <f>SUM(D90:D102)</f>
        <v>13</v>
      </c>
      <c r="E103" s="81">
        <f>IF(D103=1,VLOOKUP($A$1,[1]BASE!$A$2:$E$113,4,FALSE),0)</f>
        <v>0</v>
      </c>
      <c r="F103" s="79"/>
      <c r="G103" s="79" t="str">
        <f t="shared" si="15"/>
        <v>--</v>
      </c>
      <c r="H103" s="81">
        <f>IF(F103=1,VLOOKUP($A$1,[1]BASE!$A$2:$E$113,5,FALSE),0)</f>
        <v>0</v>
      </c>
      <c r="I103" s="88">
        <f>SUM(I90:I102)</f>
        <v>19443.89</v>
      </c>
      <c r="J103" s="86"/>
      <c r="K103" s="86"/>
      <c r="L103" s="86"/>
      <c r="M103" s="86"/>
      <c r="N103" s="86"/>
      <c r="R103" s="15">
        <f>SUM(R90:R102)</f>
        <v>0</v>
      </c>
      <c r="S103" s="20">
        <f>SUM(S90:S102)</f>
        <v>3645</v>
      </c>
      <c r="T103" s="105">
        <v>17592.669999999998</v>
      </c>
      <c r="U103" s="106">
        <f>U98+U99+U100</f>
        <v>17592.68</v>
      </c>
      <c r="V103" s="107">
        <f>V100+V101+V102</f>
        <v>17592.669999999998</v>
      </c>
    </row>
    <row r="104" spans="1:22" x14ac:dyDescent="0.3">
      <c r="G104" s="91"/>
      <c r="T104" s="105"/>
      <c r="U104" s="106"/>
      <c r="V104" s="107"/>
    </row>
    <row r="105" spans="1:22" ht="72" x14ac:dyDescent="0.3">
      <c r="A105" s="153" t="s">
        <v>2</v>
      </c>
      <c r="B105" s="154" t="s">
        <v>103</v>
      </c>
      <c r="C105" s="153" t="s">
        <v>4</v>
      </c>
      <c r="D105" s="153" t="s">
        <v>5</v>
      </c>
      <c r="E105" s="155" t="s">
        <v>6</v>
      </c>
      <c r="F105" s="153" t="s">
        <v>5</v>
      </c>
      <c r="G105" s="153"/>
      <c r="H105" s="155" t="s">
        <v>7</v>
      </c>
      <c r="I105" s="155" t="s">
        <v>8</v>
      </c>
      <c r="J105" s="156" t="s">
        <v>9</v>
      </c>
      <c r="K105" s="156" t="s">
        <v>10</v>
      </c>
      <c r="L105" s="103" t="s">
        <v>11</v>
      </c>
      <c r="M105" s="103" t="s">
        <v>12</v>
      </c>
      <c r="N105" s="103" t="s">
        <v>13</v>
      </c>
      <c r="R105" s="19" t="s">
        <v>14</v>
      </c>
      <c r="S105" s="21" t="s">
        <v>15</v>
      </c>
      <c r="T105" s="105"/>
      <c r="U105" s="106"/>
      <c r="V105" s="107"/>
    </row>
    <row r="106" spans="1:22" x14ac:dyDescent="0.3">
      <c r="A106" s="79" t="s">
        <v>25</v>
      </c>
      <c r="B106" s="80">
        <v>43678</v>
      </c>
      <c r="C106" s="79" t="s">
        <v>102</v>
      </c>
      <c r="D106" s="79">
        <v>1</v>
      </c>
      <c r="E106" s="81">
        <f>IF(D106=1,VLOOKUP($A$1,[1]BASE!$A$2:$G$113,6,FALSE),0)</f>
        <v>810</v>
      </c>
      <c r="F106" s="79">
        <v>1</v>
      </c>
      <c r="G106" s="79" t="str">
        <f t="shared" ref="G106:G114" si="17">IF(F106=1,"ida e volta", "--" )</f>
        <v>ida e volta</v>
      </c>
      <c r="H106" s="81">
        <f>IF(F106=1,VLOOKUP($A$1,[1]BASE!$A$2:$G$113,7,FALSE),0)</f>
        <v>1041.22</v>
      </c>
      <c r="I106" s="81">
        <f>SUM(H106,E106)</f>
        <v>1851.22</v>
      </c>
      <c r="J106" s="44">
        <v>43677</v>
      </c>
      <c r="K106" s="79"/>
      <c r="L106" s="79" t="s">
        <v>19</v>
      </c>
      <c r="M106" s="79" t="s">
        <v>19</v>
      </c>
      <c r="N106" s="79"/>
      <c r="R106" s="81"/>
      <c r="S106" s="82">
        <f t="shared" ref="S106:S114" si="18">E106/2</f>
        <v>405</v>
      </c>
      <c r="T106" s="105"/>
      <c r="U106" s="106"/>
      <c r="V106" s="107"/>
    </row>
    <row r="107" spans="1:22" x14ac:dyDescent="0.3">
      <c r="A107" s="79" t="s">
        <v>23</v>
      </c>
      <c r="B107" s="80">
        <v>43683</v>
      </c>
      <c r="C107" s="79" t="s">
        <v>104</v>
      </c>
      <c r="D107" s="79">
        <v>1</v>
      </c>
      <c r="E107" s="81">
        <f>IF(D107=1,VLOOKUP($A$1,[1]BASE!$A$2:$G$113,6,FALSE),0)</f>
        <v>810</v>
      </c>
      <c r="F107" s="79">
        <v>1</v>
      </c>
      <c r="G107" s="79" t="str">
        <f t="shared" si="17"/>
        <v>ida e volta</v>
      </c>
      <c r="H107" s="81">
        <f>IF(F107=1,VLOOKUP($A$1,[1]BASE!$A$2:$G$113,7,FALSE),0)</f>
        <v>1041.22</v>
      </c>
      <c r="I107" s="81">
        <f t="shared" ref="I107:I114" si="19">SUM(H107,E107)</f>
        <v>1851.22</v>
      </c>
      <c r="J107" s="41">
        <v>43684</v>
      </c>
      <c r="K107" s="79"/>
      <c r="L107" s="79" t="s">
        <v>19</v>
      </c>
      <c r="M107" s="79" t="s">
        <v>19</v>
      </c>
      <c r="N107" s="79"/>
      <c r="R107" s="79"/>
      <c r="S107" s="82">
        <f t="shared" si="18"/>
        <v>405</v>
      </c>
      <c r="T107" s="105"/>
      <c r="U107" s="106"/>
      <c r="V107" s="107"/>
    </row>
    <row r="108" spans="1:22" x14ac:dyDescent="0.3">
      <c r="A108" s="79" t="s">
        <v>25</v>
      </c>
      <c r="B108" s="80">
        <v>43685</v>
      </c>
      <c r="C108" s="79" t="s">
        <v>104</v>
      </c>
      <c r="D108" s="79">
        <v>1</v>
      </c>
      <c r="E108" s="81">
        <f>IF(D108=1,VLOOKUP($A$1,[1]BASE!$A$2:$G$113,6,FALSE),0)</f>
        <v>810</v>
      </c>
      <c r="F108" s="79">
        <v>1</v>
      </c>
      <c r="G108" s="79" t="str">
        <f t="shared" si="17"/>
        <v>ida e volta</v>
      </c>
      <c r="H108" s="81">
        <f>IF(F108=1,VLOOKUP($A$1,[1]BASE!$A$2:$G$113,7,FALSE),0)</f>
        <v>1041.22</v>
      </c>
      <c r="I108" s="81">
        <f t="shared" si="19"/>
        <v>1851.22</v>
      </c>
      <c r="J108" s="41">
        <v>43684</v>
      </c>
      <c r="K108" s="79"/>
      <c r="L108" s="79" t="s">
        <v>19</v>
      </c>
      <c r="M108" s="79" t="s">
        <v>19</v>
      </c>
      <c r="N108" s="79"/>
      <c r="R108" s="81"/>
      <c r="S108" s="82">
        <f t="shared" si="18"/>
        <v>405</v>
      </c>
      <c r="T108" s="105"/>
      <c r="U108" s="106"/>
      <c r="V108" s="107"/>
    </row>
    <row r="109" spans="1:22" x14ac:dyDescent="0.3">
      <c r="A109" s="79" t="s">
        <v>23</v>
      </c>
      <c r="B109" s="80">
        <v>43690</v>
      </c>
      <c r="C109" s="79" t="s">
        <v>104</v>
      </c>
      <c r="D109" s="79">
        <v>1</v>
      </c>
      <c r="E109" s="81">
        <f>IF(D109=1,VLOOKUP($A$1,[1]BASE!$A$2:$G$113,6,FALSE),0)</f>
        <v>810</v>
      </c>
      <c r="F109" s="79">
        <v>1</v>
      </c>
      <c r="G109" s="79" t="str">
        <f t="shared" si="17"/>
        <v>ida e volta</v>
      </c>
      <c r="H109" s="81">
        <f>IF(F109=1,VLOOKUP($A$1,[1]BASE!$A$2:$G$113,7,FALSE),0)</f>
        <v>1041.22</v>
      </c>
      <c r="I109" s="81">
        <f t="shared" si="19"/>
        <v>1851.22</v>
      </c>
      <c r="J109" s="41">
        <v>43684</v>
      </c>
      <c r="K109" s="79"/>
      <c r="L109" s="79" t="s">
        <v>19</v>
      </c>
      <c r="M109" s="79" t="s">
        <v>19</v>
      </c>
      <c r="N109" s="79"/>
      <c r="R109" s="79"/>
      <c r="S109" s="82">
        <f t="shared" si="18"/>
        <v>405</v>
      </c>
      <c r="T109" s="105"/>
      <c r="U109" s="106">
        <v>3702.44</v>
      </c>
      <c r="V109" s="125">
        <f>I102+I106</f>
        <v>3702.44</v>
      </c>
    </row>
    <row r="110" spans="1:22" x14ac:dyDescent="0.3">
      <c r="A110" s="79" t="s">
        <v>25</v>
      </c>
      <c r="B110" s="80">
        <v>43692</v>
      </c>
      <c r="C110" s="79" t="s">
        <v>105</v>
      </c>
      <c r="D110" s="79">
        <v>1</v>
      </c>
      <c r="E110" s="81">
        <f>IF(D110=1,VLOOKUP($A$1,[1]BASE!$A$2:$G$113,6,FALSE),0)</f>
        <v>810</v>
      </c>
      <c r="F110" s="79">
        <v>1</v>
      </c>
      <c r="G110" s="79" t="str">
        <f t="shared" si="17"/>
        <v>ida e volta</v>
      </c>
      <c r="H110" s="81">
        <f>IF(F110=1,VLOOKUP($A$1,[1]BASE!$A$2:$G$113,7,FALSE),0)</f>
        <v>1041.22</v>
      </c>
      <c r="I110" s="81">
        <f t="shared" si="19"/>
        <v>1851.22</v>
      </c>
      <c r="J110" s="27">
        <v>43686</v>
      </c>
      <c r="K110" s="79"/>
      <c r="L110" s="79" t="s">
        <v>19</v>
      </c>
      <c r="M110" s="79" t="s">
        <v>19</v>
      </c>
      <c r="N110" s="79"/>
      <c r="R110" s="81"/>
      <c r="S110" s="82">
        <f t="shared" si="18"/>
        <v>405</v>
      </c>
      <c r="T110" s="105"/>
      <c r="U110" s="106">
        <v>5553.66</v>
      </c>
      <c r="V110" s="118">
        <f>I107+I108+I109</f>
        <v>5553.66</v>
      </c>
    </row>
    <row r="111" spans="1:22" x14ac:dyDescent="0.3">
      <c r="A111" s="79" t="s">
        <v>23</v>
      </c>
      <c r="B111" s="80">
        <v>43697</v>
      </c>
      <c r="C111" s="79" t="s">
        <v>104</v>
      </c>
      <c r="D111" s="79">
        <v>1</v>
      </c>
      <c r="E111" s="81">
        <f>IF(D111=1,VLOOKUP($A$1,[1]BASE!$A$2:$G$113,6,FALSE),0)</f>
        <v>810</v>
      </c>
      <c r="F111" s="79">
        <v>1</v>
      </c>
      <c r="G111" s="79" t="str">
        <f t="shared" si="17"/>
        <v>ida e volta</v>
      </c>
      <c r="H111" s="81">
        <f>IF(F111=1,VLOOKUP($A$1,[1]BASE!$A$2:$G$113,7,FALSE),0)</f>
        <v>1041.22</v>
      </c>
      <c r="I111" s="81">
        <f t="shared" si="19"/>
        <v>1851.22</v>
      </c>
      <c r="J111" s="30">
        <v>43693</v>
      </c>
      <c r="K111" s="79"/>
      <c r="L111" s="79" t="s">
        <v>19</v>
      </c>
      <c r="M111" s="79" t="s">
        <v>19</v>
      </c>
      <c r="N111" s="79"/>
      <c r="R111" s="79"/>
      <c r="S111" s="82">
        <f t="shared" si="18"/>
        <v>405</v>
      </c>
      <c r="T111" s="105"/>
      <c r="U111" s="106">
        <v>1851.22</v>
      </c>
      <c r="V111" s="115">
        <f>I110</f>
        <v>1851.22</v>
      </c>
    </row>
    <row r="112" spans="1:22" x14ac:dyDescent="0.3">
      <c r="A112" s="79" t="s">
        <v>25</v>
      </c>
      <c r="B112" s="80">
        <v>43699</v>
      </c>
      <c r="C112" s="79" t="s">
        <v>104</v>
      </c>
      <c r="D112" s="79">
        <v>1</v>
      </c>
      <c r="E112" s="81">
        <f>IF(D112=1,VLOOKUP($A$1,[1]BASE!$A$2:$G$113,6,FALSE),0)</f>
        <v>810</v>
      </c>
      <c r="F112" s="79">
        <v>1</v>
      </c>
      <c r="G112" s="79" t="str">
        <f t="shared" si="17"/>
        <v>ida e volta</v>
      </c>
      <c r="H112" s="81">
        <f>IF(F112=1,VLOOKUP($A$1,[1]BASE!$A$2:$G$113,7,FALSE),0)</f>
        <v>1041.22</v>
      </c>
      <c r="I112" s="81">
        <f t="shared" si="19"/>
        <v>1851.22</v>
      </c>
      <c r="J112" s="30">
        <v>43693</v>
      </c>
      <c r="K112" s="79"/>
      <c r="L112" s="79" t="s">
        <v>19</v>
      </c>
      <c r="M112" s="79" t="s">
        <v>19</v>
      </c>
      <c r="N112" s="79"/>
      <c r="R112" s="81"/>
      <c r="S112" s="82">
        <f t="shared" si="18"/>
        <v>405</v>
      </c>
      <c r="T112" s="105"/>
      <c r="U112" s="106">
        <v>3702.44</v>
      </c>
      <c r="V112" s="137">
        <f>I111+I112</f>
        <v>3702.44</v>
      </c>
    </row>
    <row r="113" spans="1:22" x14ac:dyDescent="0.3">
      <c r="A113" s="79" t="s">
        <v>23</v>
      </c>
      <c r="B113" s="80">
        <v>43704</v>
      </c>
      <c r="C113" s="79" t="s">
        <v>106</v>
      </c>
      <c r="D113" s="79">
        <v>1</v>
      </c>
      <c r="E113" s="81">
        <f>IF(D113=1,VLOOKUP($A$1,[1]BASE!$A$2:$G$113,6,FALSE),0)</f>
        <v>810</v>
      </c>
      <c r="F113" s="79">
        <v>1</v>
      </c>
      <c r="G113" s="79" t="str">
        <f t="shared" si="17"/>
        <v>ida e volta</v>
      </c>
      <c r="H113" s="81">
        <f>IF(F113=1,VLOOKUP($A$1,[1]BASE!$A$2:$G$113,7,FALSE),0)</f>
        <v>1041.22</v>
      </c>
      <c r="I113" s="81">
        <f t="shared" si="19"/>
        <v>1851.22</v>
      </c>
      <c r="J113" s="40">
        <v>43704</v>
      </c>
      <c r="K113" s="79"/>
      <c r="L113" s="79" t="s">
        <v>19</v>
      </c>
      <c r="M113" s="79" t="s">
        <v>19</v>
      </c>
      <c r="N113" s="79"/>
      <c r="R113" s="79"/>
      <c r="S113" s="82">
        <f t="shared" si="18"/>
        <v>405</v>
      </c>
      <c r="T113" s="105"/>
      <c r="U113" s="106">
        <v>3702.44</v>
      </c>
      <c r="V113" s="126">
        <f>I113+I114</f>
        <v>3702.44</v>
      </c>
    </row>
    <row r="114" spans="1:22" x14ac:dyDescent="0.3">
      <c r="A114" s="79" t="s">
        <v>25</v>
      </c>
      <c r="B114" s="80">
        <v>43706</v>
      </c>
      <c r="C114" s="79" t="s">
        <v>107</v>
      </c>
      <c r="D114" s="79">
        <v>1</v>
      </c>
      <c r="E114" s="81">
        <f>IF(D114=1,VLOOKUP($A$1,[1]BASE!$A$2:$G$113,6,FALSE),0)</f>
        <v>810</v>
      </c>
      <c r="F114" s="79">
        <v>1</v>
      </c>
      <c r="G114" s="79" t="str">
        <f t="shared" si="17"/>
        <v>ida e volta</v>
      </c>
      <c r="H114" s="81">
        <f>IF(F114=1,VLOOKUP($A$1,[1]BASE!$A$2:$G$113,7,FALSE),0)</f>
        <v>1041.22</v>
      </c>
      <c r="I114" s="81">
        <f t="shared" si="19"/>
        <v>1851.22</v>
      </c>
      <c r="J114" s="40">
        <v>43704</v>
      </c>
      <c r="K114" s="79"/>
      <c r="L114" s="79" t="s">
        <v>19</v>
      </c>
      <c r="M114" s="79" t="s">
        <v>19</v>
      </c>
      <c r="N114" s="79"/>
      <c r="R114" s="81"/>
      <c r="S114" s="82">
        <f t="shared" si="18"/>
        <v>405</v>
      </c>
      <c r="T114" s="105"/>
      <c r="U114" s="106">
        <v>1851.22</v>
      </c>
      <c r="V114" s="138">
        <f>I118</f>
        <v>1851.22</v>
      </c>
    </row>
    <row r="115" spans="1:22" x14ac:dyDescent="0.3">
      <c r="A115" s="86"/>
      <c r="B115" s="86"/>
      <c r="C115" s="86"/>
      <c r="D115" s="79">
        <f>SUM(D106:D114)</f>
        <v>9</v>
      </c>
      <c r="E115" s="88">
        <f>SUM(E106:E114)</f>
        <v>7290</v>
      </c>
      <c r="F115" s="79">
        <f>SUM(F106:F114)</f>
        <v>9</v>
      </c>
      <c r="G115" s="79"/>
      <c r="H115" s="88">
        <f>SUM(H106:H114)</f>
        <v>9370.98</v>
      </c>
      <c r="I115" s="88">
        <f>SUM(I106:I114)</f>
        <v>16660.98</v>
      </c>
      <c r="J115" s="86"/>
      <c r="K115" s="86"/>
      <c r="L115" s="86"/>
      <c r="M115" s="86"/>
      <c r="N115" s="86"/>
      <c r="R115" s="15">
        <f>SUM(R106:R114)</f>
        <v>0</v>
      </c>
      <c r="S115" s="20">
        <f>SUM(S106:S114)</f>
        <v>3645</v>
      </c>
      <c r="T115" s="105">
        <v>20363.419999999998</v>
      </c>
      <c r="U115" s="106">
        <f>U109+U110+U111+U112+U113+U114</f>
        <v>20363.420000000002</v>
      </c>
      <c r="V115" s="107">
        <f>V109+V110+V111+V112+V113+V114</f>
        <v>20363.420000000002</v>
      </c>
    </row>
    <row r="116" spans="1:22" x14ac:dyDescent="0.3">
      <c r="G116" s="91"/>
      <c r="T116" s="105"/>
      <c r="U116" s="106"/>
      <c r="V116" s="107"/>
    </row>
    <row r="117" spans="1:22" ht="72" x14ac:dyDescent="0.3">
      <c r="A117" s="153" t="s">
        <v>2</v>
      </c>
      <c r="B117" s="154" t="s">
        <v>108</v>
      </c>
      <c r="C117" s="153" t="s">
        <v>4</v>
      </c>
      <c r="D117" s="153" t="s">
        <v>5</v>
      </c>
      <c r="E117" s="155" t="s">
        <v>6</v>
      </c>
      <c r="F117" s="153" t="s">
        <v>5</v>
      </c>
      <c r="G117" s="153"/>
      <c r="H117" s="155" t="s">
        <v>7</v>
      </c>
      <c r="I117" s="155" t="s">
        <v>8</v>
      </c>
      <c r="J117" s="156" t="s">
        <v>9</v>
      </c>
      <c r="K117" s="156" t="s">
        <v>10</v>
      </c>
      <c r="L117" s="103" t="s">
        <v>11</v>
      </c>
      <c r="M117" s="103" t="s">
        <v>12</v>
      </c>
      <c r="N117" s="103" t="s">
        <v>13</v>
      </c>
      <c r="R117" s="19" t="s">
        <v>14</v>
      </c>
      <c r="S117" s="21" t="s">
        <v>15</v>
      </c>
      <c r="T117" s="105"/>
      <c r="U117" s="106"/>
      <c r="V117" s="107"/>
    </row>
    <row r="118" spans="1:22" x14ac:dyDescent="0.3">
      <c r="A118" s="79" t="s">
        <v>27</v>
      </c>
      <c r="B118" s="80">
        <v>43710</v>
      </c>
      <c r="C118" s="79" t="s">
        <v>109</v>
      </c>
      <c r="D118" s="79">
        <v>1</v>
      </c>
      <c r="E118" s="81">
        <f>IF(D118=1,VLOOKUP($A$1,[1]BASE!$A$2:$G$113,6,FALSE),0)</f>
        <v>810</v>
      </c>
      <c r="F118" s="79">
        <v>1</v>
      </c>
      <c r="G118" s="79" t="str">
        <f t="shared" ref="G118:G130" si="20">IF(F118=1,"ida e volta", "--" )</f>
        <v>ida e volta</v>
      </c>
      <c r="H118" s="81">
        <f>IF(F118=1,VLOOKUP($A$1,[1]BASE!$A$2:$G$113,7,FALSE),0)</f>
        <v>1041.22</v>
      </c>
      <c r="I118" s="81">
        <f t="shared" ref="I118:I129" si="21">SUM(H118,E118)</f>
        <v>1851.22</v>
      </c>
      <c r="J118" s="58">
        <v>43706</v>
      </c>
      <c r="K118" s="79"/>
      <c r="L118" s="79" t="s">
        <v>19</v>
      </c>
      <c r="M118" s="79" t="s">
        <v>19</v>
      </c>
      <c r="N118" s="79"/>
      <c r="R118" s="79"/>
      <c r="S118" s="82">
        <f>E118/2</f>
        <v>405</v>
      </c>
      <c r="T118" s="105"/>
      <c r="U118" s="106"/>
      <c r="V118" s="107"/>
    </row>
    <row r="119" spans="1:22" x14ac:dyDescent="0.3">
      <c r="A119" s="79" t="s">
        <v>17</v>
      </c>
      <c r="B119" s="80">
        <v>43712</v>
      </c>
      <c r="C119" s="79" t="s">
        <v>110</v>
      </c>
      <c r="D119" s="79">
        <v>1</v>
      </c>
      <c r="E119" s="81">
        <f>IF(D119=1,VLOOKUP($A$1,[1]BASE!$A$2:$G$113,6,FALSE),0)</f>
        <v>810</v>
      </c>
      <c r="F119" s="79">
        <v>1</v>
      </c>
      <c r="G119" s="79" t="str">
        <f t="shared" si="20"/>
        <v>ida e volta</v>
      </c>
      <c r="H119" s="81">
        <f>IF(F119=1,VLOOKUP($A$1,[1]BASE!$A$2:$G$113,7,FALSE),0)</f>
        <v>1041.22</v>
      </c>
      <c r="I119" s="81">
        <f t="shared" si="21"/>
        <v>1851.22</v>
      </c>
      <c r="J119" s="41">
        <v>43712</v>
      </c>
      <c r="K119" s="79"/>
      <c r="L119" s="79" t="s">
        <v>19</v>
      </c>
      <c r="M119" s="79" t="s">
        <v>19</v>
      </c>
      <c r="N119" s="79"/>
      <c r="R119" s="81"/>
      <c r="S119" s="82">
        <f>E119/2</f>
        <v>405</v>
      </c>
      <c r="T119" s="105"/>
      <c r="U119" s="106"/>
      <c r="V119" s="107"/>
    </row>
    <row r="120" spans="1:22" x14ac:dyDescent="0.3">
      <c r="A120" s="79" t="s">
        <v>27</v>
      </c>
      <c r="B120" s="80">
        <v>43717</v>
      </c>
      <c r="C120" s="79" t="s">
        <v>111</v>
      </c>
      <c r="D120" s="79">
        <v>1</v>
      </c>
      <c r="E120" s="81">
        <f>IF(D120=1,VLOOKUP($A$1,[1]BASE!$A$2:$G$113,6,FALSE),0)</f>
        <v>810</v>
      </c>
      <c r="F120" s="79">
        <v>1</v>
      </c>
      <c r="G120" s="79" t="str">
        <f t="shared" si="20"/>
        <v>ida e volta</v>
      </c>
      <c r="H120" s="81">
        <f>IF(F120=1,VLOOKUP($A$1,[1]BASE!$A$2:$G$113,7,FALSE),0)</f>
        <v>1041.22</v>
      </c>
      <c r="I120" s="81">
        <f t="shared" si="21"/>
        <v>1851.22</v>
      </c>
      <c r="J120" s="30">
        <v>43726</v>
      </c>
      <c r="K120" s="79"/>
      <c r="L120" s="98" t="s">
        <v>112</v>
      </c>
      <c r="M120" s="79"/>
      <c r="N120" s="98" t="s">
        <v>19</v>
      </c>
      <c r="R120" s="79"/>
      <c r="S120" s="82"/>
      <c r="T120" s="105"/>
      <c r="U120" s="106"/>
      <c r="V120" s="107"/>
    </row>
    <row r="121" spans="1:22" x14ac:dyDescent="0.3">
      <c r="A121" s="79" t="s">
        <v>23</v>
      </c>
      <c r="B121" s="80">
        <v>43718</v>
      </c>
      <c r="C121" s="79" t="s">
        <v>111</v>
      </c>
      <c r="D121" s="79">
        <v>1</v>
      </c>
      <c r="E121" s="81">
        <f>IF(D121=1,VLOOKUP($A$1,[1]BASE!$A$2:$G$113,6,FALSE),0)</f>
        <v>810</v>
      </c>
      <c r="F121" s="79"/>
      <c r="G121" s="79" t="str">
        <f t="shared" si="20"/>
        <v>--</v>
      </c>
      <c r="H121" s="81">
        <f>IF(F121=1,VLOOKUP($A$1,[1]BASE!$A$2:$G$113,7,FALSE),0)</f>
        <v>0</v>
      </c>
      <c r="I121" s="81">
        <f t="shared" si="21"/>
        <v>810</v>
      </c>
      <c r="J121" s="30">
        <v>43726</v>
      </c>
      <c r="K121" s="79"/>
      <c r="L121" s="98"/>
      <c r="M121" s="79"/>
      <c r="N121" s="98"/>
      <c r="R121" s="79"/>
      <c r="S121" s="82"/>
      <c r="T121" s="105"/>
      <c r="U121" s="106"/>
      <c r="V121" s="107"/>
    </row>
    <row r="122" spans="1:22" x14ac:dyDescent="0.3">
      <c r="A122" s="79" t="s">
        <v>17</v>
      </c>
      <c r="B122" s="80">
        <v>43719</v>
      </c>
      <c r="C122" s="79" t="s">
        <v>111</v>
      </c>
      <c r="D122" s="79">
        <v>1</v>
      </c>
      <c r="E122" s="81">
        <f>IF(D122=1,VLOOKUP($A$1,[1]BASE!$A$2:$G$113,6,FALSE),0)</f>
        <v>810</v>
      </c>
      <c r="F122" s="79"/>
      <c r="G122" s="79" t="str">
        <f t="shared" si="20"/>
        <v>--</v>
      </c>
      <c r="H122" s="81">
        <f>IF(F122=1,VLOOKUP($A$1,[1]BASE!$A$2:$G$113,7,FALSE),0)</f>
        <v>0</v>
      </c>
      <c r="I122" s="81">
        <f t="shared" si="21"/>
        <v>810</v>
      </c>
      <c r="J122" s="30">
        <v>43726</v>
      </c>
      <c r="K122" s="79"/>
      <c r="L122" s="98"/>
      <c r="M122" s="79"/>
      <c r="N122" s="98"/>
      <c r="R122" s="79"/>
      <c r="S122" s="82"/>
      <c r="T122" s="105"/>
      <c r="U122" s="106"/>
      <c r="V122" s="107"/>
    </row>
    <row r="123" spans="1:22" x14ac:dyDescent="0.3">
      <c r="A123" s="79" t="s">
        <v>25</v>
      </c>
      <c r="B123" s="80">
        <v>43720</v>
      </c>
      <c r="C123" s="79" t="s">
        <v>111</v>
      </c>
      <c r="D123" s="79">
        <v>1</v>
      </c>
      <c r="E123" s="81">
        <f>IF(D123=1,VLOOKUP($A$1,[1]BASE!$A$2:$G$113,6,FALSE),0)</f>
        <v>810</v>
      </c>
      <c r="F123" s="79"/>
      <c r="G123" s="79" t="str">
        <f t="shared" si="20"/>
        <v>--</v>
      </c>
      <c r="H123" s="81">
        <f>IF(F123=1,VLOOKUP($A$1,[1]BASE!$A$2:$G$113,7,FALSE),0)</f>
        <v>0</v>
      </c>
      <c r="I123" s="81">
        <f t="shared" si="21"/>
        <v>810</v>
      </c>
      <c r="J123" s="30">
        <v>43726</v>
      </c>
      <c r="K123" s="79"/>
      <c r="L123" s="98"/>
      <c r="M123" s="79"/>
      <c r="N123" s="98"/>
      <c r="R123" s="79"/>
      <c r="S123" s="82">
        <f>E123/2</f>
        <v>405</v>
      </c>
      <c r="T123" s="105"/>
      <c r="U123" s="106"/>
      <c r="V123" s="107"/>
    </row>
    <row r="124" spans="1:22" x14ac:dyDescent="0.3">
      <c r="A124" s="79" t="s">
        <v>27</v>
      </c>
      <c r="B124" s="80">
        <v>43724</v>
      </c>
      <c r="C124" s="79" t="s">
        <v>113</v>
      </c>
      <c r="D124" s="79">
        <v>1</v>
      </c>
      <c r="E124" s="81">
        <f>IF(D124=1,VLOOKUP($A$1,[1]BASE!$A$2:$G$113,6,FALSE),0)</f>
        <v>810</v>
      </c>
      <c r="F124" s="79">
        <v>1</v>
      </c>
      <c r="G124" s="79" t="str">
        <f t="shared" si="20"/>
        <v>ida e volta</v>
      </c>
      <c r="H124" s="81">
        <f>IF(F124=1,VLOOKUP($A$1,[1]BASE!$A$2:$G$113,7,FALSE),0)</f>
        <v>1041.22</v>
      </c>
      <c r="I124" s="81">
        <f t="shared" si="21"/>
        <v>1851.22</v>
      </c>
      <c r="J124" s="40">
        <v>43719</v>
      </c>
      <c r="K124" s="79"/>
      <c r="L124" s="79" t="s">
        <v>19</v>
      </c>
      <c r="M124" s="79" t="s">
        <v>19</v>
      </c>
      <c r="N124" s="79"/>
      <c r="R124" s="79"/>
      <c r="S124" s="82">
        <f>E124/2</f>
        <v>405</v>
      </c>
      <c r="T124" s="105"/>
      <c r="U124" s="106">
        <v>1851.22</v>
      </c>
      <c r="V124" s="118">
        <f>I119</f>
        <v>1851.22</v>
      </c>
    </row>
    <row r="125" spans="1:22" x14ac:dyDescent="0.3">
      <c r="A125" s="79" t="s">
        <v>25</v>
      </c>
      <c r="B125" s="80">
        <v>43727</v>
      </c>
      <c r="C125" s="79" t="s">
        <v>114</v>
      </c>
      <c r="D125" s="79">
        <v>1</v>
      </c>
      <c r="E125" s="81">
        <f>IF(D125=1,VLOOKUP($A$1,[1]BASE!$A$2:$G$113,6,FALSE),0)</f>
        <v>810</v>
      </c>
      <c r="F125" s="79">
        <v>1</v>
      </c>
      <c r="G125" s="79" t="str">
        <f t="shared" si="20"/>
        <v>ida e volta</v>
      </c>
      <c r="H125" s="81">
        <f>IF(F125=1,VLOOKUP($A$1,[1]BASE!$A$2:$G$113,7,FALSE),0)</f>
        <v>1041.22</v>
      </c>
      <c r="I125" s="81">
        <f t="shared" si="21"/>
        <v>1851.22</v>
      </c>
      <c r="J125" s="30">
        <v>43726</v>
      </c>
      <c r="K125" s="79"/>
      <c r="L125" s="79" t="s">
        <v>19</v>
      </c>
      <c r="M125" s="79" t="s">
        <v>19</v>
      </c>
      <c r="N125" s="79"/>
      <c r="R125" s="81"/>
      <c r="S125" s="82">
        <f>E125/2</f>
        <v>405</v>
      </c>
      <c r="T125" s="105"/>
      <c r="U125" s="106">
        <v>1851.22</v>
      </c>
      <c r="V125" s="137">
        <f>I120+I121+I122+I123+I125</f>
        <v>6132.4400000000005</v>
      </c>
    </row>
    <row r="126" spans="1:22" x14ac:dyDescent="0.3">
      <c r="A126" s="79" t="s">
        <v>22</v>
      </c>
      <c r="B126" s="80">
        <v>43728</v>
      </c>
      <c r="C126" s="79" t="s">
        <v>115</v>
      </c>
      <c r="D126" s="79">
        <v>1</v>
      </c>
      <c r="E126" s="81">
        <f>IF(D126=1,VLOOKUP($A$1,[1]BASE!$A$2:$G$113,6,FALSE),0)</f>
        <v>810</v>
      </c>
      <c r="F126" s="79">
        <v>1</v>
      </c>
      <c r="G126" s="79" t="str">
        <f t="shared" si="20"/>
        <v>ida e volta</v>
      </c>
      <c r="H126" s="81">
        <v>523.36</v>
      </c>
      <c r="I126" s="81">
        <f t="shared" si="21"/>
        <v>1333.3600000000001</v>
      </c>
      <c r="J126" s="28">
        <v>43728</v>
      </c>
      <c r="K126" s="79"/>
      <c r="L126" s="79" t="s">
        <v>19</v>
      </c>
      <c r="M126" s="79"/>
      <c r="N126" s="79" t="s">
        <v>19</v>
      </c>
      <c r="R126" s="79"/>
      <c r="S126" s="82">
        <f>E126/2</f>
        <v>405</v>
      </c>
      <c r="T126" s="105"/>
      <c r="U126" s="106">
        <v>6132.44</v>
      </c>
      <c r="V126" s="126">
        <f>I124</f>
        <v>1851.22</v>
      </c>
    </row>
    <row r="127" spans="1:22" x14ac:dyDescent="0.3">
      <c r="A127" s="79" t="s">
        <v>23</v>
      </c>
      <c r="B127" s="80">
        <v>43732</v>
      </c>
      <c r="C127" s="79" t="s">
        <v>116</v>
      </c>
      <c r="D127" s="79">
        <v>1</v>
      </c>
      <c r="E127" s="81">
        <f>IF(D127=1,VLOOKUP($A$1,[1]BASE!$A$2:$G$113,6,FALSE),0)</f>
        <v>810</v>
      </c>
      <c r="F127" s="79">
        <v>1</v>
      </c>
      <c r="G127" s="79" t="str">
        <f t="shared" si="20"/>
        <v>ida e volta</v>
      </c>
      <c r="H127" s="81">
        <f>IF(F127=1,VLOOKUP($A$1,[1]BASE!$A$2:$G$113,7,FALSE),0)</f>
        <v>1041.22</v>
      </c>
      <c r="I127" s="81">
        <f t="shared" si="21"/>
        <v>1851.22</v>
      </c>
      <c r="J127" s="9">
        <v>43732</v>
      </c>
      <c r="K127" s="79"/>
      <c r="L127" s="79" t="s">
        <v>19</v>
      </c>
      <c r="M127" s="79" t="s">
        <v>19</v>
      </c>
      <c r="N127" s="79"/>
      <c r="R127" s="79"/>
      <c r="S127" s="82">
        <f>E127/2</f>
        <v>405</v>
      </c>
      <c r="T127" s="105"/>
      <c r="U127" s="106">
        <v>1333.36</v>
      </c>
      <c r="V127" s="113">
        <f>I126</f>
        <v>1333.3600000000001</v>
      </c>
    </row>
    <row r="128" spans="1:22" x14ac:dyDescent="0.3">
      <c r="A128" s="79" t="s">
        <v>25</v>
      </c>
      <c r="B128" s="80">
        <v>43734</v>
      </c>
      <c r="C128" s="79" t="s">
        <v>117</v>
      </c>
      <c r="D128" s="79">
        <v>1</v>
      </c>
      <c r="E128" s="81">
        <f>IF(D128=1,VLOOKUP($A$1,[1]BASE!$A$2:$G$113,6,FALSE),0)</f>
        <v>810</v>
      </c>
      <c r="F128" s="79">
        <v>1</v>
      </c>
      <c r="G128" s="79" t="str">
        <f t="shared" si="20"/>
        <v>ida e volta</v>
      </c>
      <c r="H128" s="81">
        <f>IF(F128=1,VLOOKUP($A$1,[1]BASE!$A$2:$G$113,7,FALSE),0)</f>
        <v>1041.22</v>
      </c>
      <c r="I128" s="81">
        <f t="shared" si="21"/>
        <v>1851.22</v>
      </c>
      <c r="J128" s="9">
        <v>43732</v>
      </c>
      <c r="K128" s="79"/>
      <c r="L128" s="79" t="s">
        <v>19</v>
      </c>
      <c r="M128" s="79" t="s">
        <v>19</v>
      </c>
      <c r="N128" s="79"/>
      <c r="R128" s="81"/>
      <c r="S128" s="82"/>
      <c r="T128" s="105"/>
      <c r="U128" s="106">
        <v>4512.4399999999996</v>
      </c>
      <c r="V128" s="139">
        <f>I127+I128+I129</f>
        <v>4512.4400000000005</v>
      </c>
    </row>
    <row r="129" spans="1:22" x14ac:dyDescent="0.3">
      <c r="A129" s="79" t="s">
        <v>22</v>
      </c>
      <c r="B129" s="80">
        <v>43735</v>
      </c>
      <c r="C129" s="10" t="s">
        <v>118</v>
      </c>
      <c r="D129" s="79">
        <v>1</v>
      </c>
      <c r="E129" s="81">
        <f>IF(D129=1,VLOOKUP($A$1,[1]BASE!$A$2:$G$113,6,FALSE),0)</f>
        <v>810</v>
      </c>
      <c r="F129" s="79"/>
      <c r="G129" s="79" t="str">
        <f t="shared" si="20"/>
        <v>--</v>
      </c>
      <c r="H129" s="81">
        <f>IF(F129=1,VLOOKUP($A$1,[1]BASE!$A$2:$G$113,7,FALSE),0)</f>
        <v>0</v>
      </c>
      <c r="I129" s="81">
        <f t="shared" si="21"/>
        <v>810</v>
      </c>
      <c r="J129" s="9">
        <v>43732</v>
      </c>
      <c r="K129" s="79"/>
      <c r="L129" s="79" t="s">
        <v>19</v>
      </c>
      <c r="M129" s="79" t="s">
        <v>19</v>
      </c>
      <c r="N129" s="79"/>
      <c r="R129" s="79"/>
      <c r="S129" s="82">
        <f>E129/2</f>
        <v>405</v>
      </c>
      <c r="T129" s="105"/>
      <c r="U129" s="106"/>
      <c r="V129" s="107"/>
    </row>
    <row r="130" spans="1:22" x14ac:dyDescent="0.3">
      <c r="A130" s="86"/>
      <c r="B130" s="86"/>
      <c r="C130" s="86"/>
      <c r="D130" s="79">
        <f>SUM(D117:D129)</f>
        <v>12</v>
      </c>
      <c r="E130" s="81">
        <f>IF(D130=1,VLOOKUP($A$1,[1]BASE!$A$2:$G$113,6,FALSE),0)</f>
        <v>0</v>
      </c>
      <c r="F130" s="79"/>
      <c r="G130" s="79" t="str">
        <f t="shared" si="20"/>
        <v>--</v>
      </c>
      <c r="H130" s="81">
        <f>IF(F130=1,VLOOKUP($A$1,[1]BASE!$A$2:$G$113,7,FALSE),0)</f>
        <v>0</v>
      </c>
      <c r="I130" s="88">
        <f>SUM(I117:I129)</f>
        <v>17531.899999999998</v>
      </c>
      <c r="J130" s="86"/>
      <c r="K130" s="86"/>
      <c r="L130" s="86"/>
      <c r="M130" s="86"/>
      <c r="N130" s="86"/>
      <c r="R130" s="15">
        <f>SUM(R118:R129)</f>
        <v>0</v>
      </c>
      <c r="S130" s="20">
        <f>SUM(S118:S129)</f>
        <v>3240</v>
      </c>
      <c r="T130" s="105">
        <v>15680.68</v>
      </c>
      <c r="U130" s="106">
        <f>U124+U125+U126+U127+U128</f>
        <v>15680.68</v>
      </c>
      <c r="V130" s="107">
        <f>V124+V125+V126+V127+V128</f>
        <v>15680.680000000002</v>
      </c>
    </row>
    <row r="131" spans="1:22" x14ac:dyDescent="0.3">
      <c r="G131" s="91"/>
      <c r="T131" s="105"/>
      <c r="U131" s="106"/>
      <c r="V131" s="107"/>
    </row>
    <row r="132" spans="1:22" ht="72" x14ac:dyDescent="0.3">
      <c r="A132" s="153" t="s">
        <v>2</v>
      </c>
      <c r="B132" s="154" t="s">
        <v>119</v>
      </c>
      <c r="C132" s="153" t="s">
        <v>4</v>
      </c>
      <c r="D132" s="153" t="s">
        <v>5</v>
      </c>
      <c r="E132" s="155" t="s">
        <v>6</v>
      </c>
      <c r="F132" s="153" t="s">
        <v>5</v>
      </c>
      <c r="G132" s="153"/>
      <c r="H132" s="155" t="s">
        <v>7</v>
      </c>
      <c r="I132" s="155" t="s">
        <v>8</v>
      </c>
      <c r="J132" s="156" t="s">
        <v>9</v>
      </c>
      <c r="K132" s="156" t="s">
        <v>10</v>
      </c>
      <c r="L132" s="103" t="s">
        <v>11</v>
      </c>
      <c r="M132" s="103" t="s">
        <v>12</v>
      </c>
      <c r="N132" s="103" t="s">
        <v>13</v>
      </c>
      <c r="R132" s="19" t="s">
        <v>14</v>
      </c>
      <c r="S132" s="21" t="s">
        <v>15</v>
      </c>
      <c r="T132" s="105"/>
      <c r="U132" s="106"/>
      <c r="V132" s="107"/>
    </row>
    <row r="133" spans="1:22" x14ac:dyDescent="0.3">
      <c r="A133" s="79" t="s">
        <v>23</v>
      </c>
      <c r="B133" s="80">
        <v>43739</v>
      </c>
      <c r="C133" s="79" t="s">
        <v>111</v>
      </c>
      <c r="D133" s="79">
        <v>1</v>
      </c>
      <c r="E133" s="81">
        <f>IF(D133=1,VLOOKUP($A$1,[1]BASE!$A$2:$G$113,6,FALSE),0)</f>
        <v>810</v>
      </c>
      <c r="F133" s="79">
        <v>1</v>
      </c>
      <c r="G133" s="79" t="str">
        <f t="shared" ref="G133:G143" si="22">IF(F133=1,"ida e volta", "--" )</f>
        <v>ida e volta</v>
      </c>
      <c r="H133" s="81">
        <f>IF(F133=1,VLOOKUP($A$1,[1]BASE!$A$2:$G$113,7,FALSE),0)</f>
        <v>1041.22</v>
      </c>
      <c r="I133" s="81">
        <f>SUM(H133,E133)</f>
        <v>1851.22</v>
      </c>
      <c r="J133" s="31">
        <v>43749</v>
      </c>
      <c r="K133" s="79"/>
      <c r="L133" s="98" t="s">
        <v>120</v>
      </c>
      <c r="M133" s="79"/>
      <c r="N133" s="98" t="s">
        <v>19</v>
      </c>
      <c r="R133" s="79"/>
      <c r="S133" s="82">
        <f>E133/2</f>
        <v>405</v>
      </c>
      <c r="T133" s="105"/>
      <c r="U133" s="106"/>
      <c r="V133" s="107"/>
    </row>
    <row r="134" spans="1:22" x14ac:dyDescent="0.3">
      <c r="A134" s="79" t="s">
        <v>25</v>
      </c>
      <c r="B134" s="80">
        <v>43741</v>
      </c>
      <c r="C134" s="79" t="s">
        <v>111</v>
      </c>
      <c r="D134" s="79">
        <v>1</v>
      </c>
      <c r="E134" s="81">
        <f>IF(D134=1,VLOOKUP($A$1,[1]BASE!$A$2:$G$113,6,FALSE),0)</f>
        <v>810</v>
      </c>
      <c r="F134" s="79">
        <v>1</v>
      </c>
      <c r="G134" s="79" t="str">
        <f t="shared" si="22"/>
        <v>ida e volta</v>
      </c>
      <c r="H134" s="81">
        <f>IF(F134=1,VLOOKUP($A$1,[1]BASE!$A$2:$G$113,7,FALSE),0)</f>
        <v>1041.22</v>
      </c>
      <c r="I134" s="81">
        <f t="shared" ref="I134:I143" si="23">SUM(H134,E134)</f>
        <v>1851.22</v>
      </c>
      <c r="J134" s="31">
        <v>43749</v>
      </c>
      <c r="K134" s="79"/>
      <c r="L134" s="98"/>
      <c r="M134" s="79"/>
      <c r="N134" s="98"/>
      <c r="R134" s="81"/>
      <c r="S134" s="82">
        <f>E134/2</f>
        <v>405</v>
      </c>
      <c r="T134" s="105"/>
      <c r="U134" s="106"/>
      <c r="V134" s="107"/>
    </row>
    <row r="135" spans="1:22" x14ac:dyDescent="0.3">
      <c r="A135" s="79" t="s">
        <v>27</v>
      </c>
      <c r="B135" s="80">
        <v>43745</v>
      </c>
      <c r="C135" s="79" t="s">
        <v>121</v>
      </c>
      <c r="D135" s="79">
        <v>1</v>
      </c>
      <c r="E135" s="81">
        <f>IF(D135=1,VLOOKUP($A$1,[1]BASE!$A$2:$G$113,6,FALSE),0)</f>
        <v>810</v>
      </c>
      <c r="F135" s="79">
        <v>1</v>
      </c>
      <c r="G135" s="79" t="str">
        <f t="shared" si="22"/>
        <v>ida e volta</v>
      </c>
      <c r="H135" s="81">
        <f>IF(F135=1,VLOOKUP($A$1,[1]BASE!$A$2:$G$113,7,FALSE),0)</f>
        <v>1041.22</v>
      </c>
      <c r="I135" s="81">
        <f t="shared" si="23"/>
        <v>1851.22</v>
      </c>
      <c r="J135" s="36">
        <v>43744</v>
      </c>
      <c r="K135" s="79"/>
      <c r="L135" s="79" t="s">
        <v>19</v>
      </c>
      <c r="M135" s="79" t="s">
        <v>19</v>
      </c>
      <c r="N135" s="79"/>
      <c r="R135" s="79"/>
      <c r="S135" s="82">
        <f>E135/2</f>
        <v>405</v>
      </c>
      <c r="T135" s="105"/>
      <c r="U135" s="106"/>
      <c r="V135" s="107"/>
    </row>
    <row r="136" spans="1:22" x14ac:dyDescent="0.3">
      <c r="A136" s="79" t="s">
        <v>25</v>
      </c>
      <c r="B136" s="4">
        <v>43748</v>
      </c>
      <c r="C136" s="5" t="s">
        <v>122</v>
      </c>
      <c r="D136" s="5">
        <v>1</v>
      </c>
      <c r="E136" s="6">
        <f>IF(D136=1,VLOOKUP($A$1,[1]BASE!$A$2:$G$113,6,FALSE),0)</f>
        <v>810</v>
      </c>
      <c r="F136" s="5">
        <v>1</v>
      </c>
      <c r="G136" s="5" t="str">
        <f t="shared" si="22"/>
        <v>ida e volta</v>
      </c>
      <c r="H136" s="6">
        <f>IF(F136=1,VLOOKUP($A$1,[1]BASE!$A$2:$G$113,7,FALSE),0)</f>
        <v>1041.22</v>
      </c>
      <c r="I136" s="6">
        <f t="shared" si="23"/>
        <v>1851.22</v>
      </c>
      <c r="J136" s="26">
        <v>43742</v>
      </c>
      <c r="K136" s="70" t="s">
        <v>123</v>
      </c>
      <c r="L136" s="70"/>
      <c r="M136" s="70"/>
      <c r="N136" s="70"/>
      <c r="R136" s="79"/>
      <c r="S136" s="82"/>
      <c r="T136" s="105"/>
      <c r="U136" s="106"/>
      <c r="V136" s="127">
        <f>I133+I134</f>
        <v>3702.44</v>
      </c>
    </row>
    <row r="137" spans="1:22" x14ac:dyDescent="0.3">
      <c r="A137" s="79" t="s">
        <v>22</v>
      </c>
      <c r="B137" s="4">
        <v>43749</v>
      </c>
      <c r="C137" s="79" t="s">
        <v>124</v>
      </c>
      <c r="D137" s="79">
        <v>1</v>
      </c>
      <c r="E137" s="81">
        <f>IF(D137=1,VLOOKUP($A$1,[1]BASE!$A$2:$G$113,6,FALSE),0)</f>
        <v>810</v>
      </c>
      <c r="F137" s="79">
        <v>1</v>
      </c>
      <c r="G137" s="79" t="str">
        <f t="shared" si="22"/>
        <v>ida e volta</v>
      </c>
      <c r="H137" s="81">
        <f>IF(F137=1,VLOOKUP($A$1,[1]BASE!$A$2:$G$113,7,FALSE),0)</f>
        <v>1041.22</v>
      </c>
      <c r="I137" s="81">
        <v>0</v>
      </c>
      <c r="J137" s="80" t="s">
        <v>49</v>
      </c>
      <c r="K137" s="79"/>
      <c r="L137" s="79" t="s">
        <v>19</v>
      </c>
      <c r="M137" s="79" t="s">
        <v>19</v>
      </c>
      <c r="N137" s="79"/>
      <c r="R137" s="79"/>
      <c r="S137" s="82">
        <f t="shared" ref="S137:S143" si="24">E137/2</f>
        <v>405</v>
      </c>
      <c r="T137" s="105"/>
      <c r="U137" s="106">
        <v>1851.22</v>
      </c>
      <c r="V137" s="129">
        <f>I136</f>
        <v>1851.22</v>
      </c>
    </row>
    <row r="138" spans="1:22" x14ac:dyDescent="0.3">
      <c r="A138" s="79" t="s">
        <v>27</v>
      </c>
      <c r="B138" s="80">
        <v>43752</v>
      </c>
      <c r="C138" s="79" t="s">
        <v>125</v>
      </c>
      <c r="D138" s="79">
        <v>1</v>
      </c>
      <c r="E138" s="81">
        <f>IF(D138=1,VLOOKUP($A$1,[1]BASE!$A$2:$G$113,6,FALSE),0)</f>
        <v>810</v>
      </c>
      <c r="F138" s="79">
        <v>1</v>
      </c>
      <c r="G138" s="79" t="str">
        <f t="shared" si="22"/>
        <v>ida e volta</v>
      </c>
      <c r="H138" s="81">
        <f>IF(F138=1,VLOOKUP($A$1,[1]BASE!$A$2:$G$113,7,FALSE),0)</f>
        <v>1041.22</v>
      </c>
      <c r="I138" s="81">
        <f t="shared" si="23"/>
        <v>1851.22</v>
      </c>
      <c r="J138" s="28">
        <v>43754</v>
      </c>
      <c r="K138" s="79"/>
      <c r="L138" s="79" t="s">
        <v>19</v>
      </c>
      <c r="M138" s="79" t="s">
        <v>19</v>
      </c>
      <c r="N138" s="79"/>
      <c r="R138" s="79"/>
      <c r="S138" s="82">
        <f t="shared" si="24"/>
        <v>405</v>
      </c>
      <c r="T138" s="105"/>
      <c r="U138" s="106">
        <v>1851.22</v>
      </c>
      <c r="V138" s="113">
        <f>I138+I139</f>
        <v>3702.44</v>
      </c>
    </row>
    <row r="139" spans="1:22" x14ac:dyDescent="0.3">
      <c r="A139" s="79" t="s">
        <v>17</v>
      </c>
      <c r="B139" s="80">
        <v>43754</v>
      </c>
      <c r="C139" s="79" t="s">
        <v>125</v>
      </c>
      <c r="D139" s="79">
        <v>1</v>
      </c>
      <c r="E139" s="81">
        <f>IF(D139=1,VLOOKUP($A$1,[1]BASE!$A$2:$G$113,6,FALSE),0)</f>
        <v>810</v>
      </c>
      <c r="F139" s="79">
        <v>1</v>
      </c>
      <c r="G139" s="79" t="str">
        <f t="shared" si="22"/>
        <v>ida e volta</v>
      </c>
      <c r="H139" s="81">
        <f>IF(F139=1,VLOOKUP($A$1,[1]BASE!$A$2:$G$113,7,FALSE),0)</f>
        <v>1041.22</v>
      </c>
      <c r="I139" s="81">
        <f t="shared" si="23"/>
        <v>1851.22</v>
      </c>
      <c r="J139" s="28">
        <v>43754</v>
      </c>
      <c r="K139" s="79"/>
      <c r="L139" s="79" t="s">
        <v>19</v>
      </c>
      <c r="M139" s="79" t="s">
        <v>19</v>
      </c>
      <c r="N139" s="79"/>
      <c r="R139" s="81"/>
      <c r="S139" s="82">
        <f t="shared" si="24"/>
        <v>405</v>
      </c>
      <c r="T139" s="105"/>
      <c r="U139" s="106">
        <v>3702.44</v>
      </c>
      <c r="V139" s="134">
        <f>I140+I141</f>
        <v>3702.44</v>
      </c>
    </row>
    <row r="140" spans="1:22" x14ac:dyDescent="0.3">
      <c r="A140" s="79" t="s">
        <v>17</v>
      </c>
      <c r="B140" s="80">
        <v>43761</v>
      </c>
      <c r="C140" s="79" t="s">
        <v>126</v>
      </c>
      <c r="D140" s="79">
        <v>1</v>
      </c>
      <c r="E140" s="81">
        <f>IF(D140=1,VLOOKUP($A$1,[1]BASE!$A$2:$G$113,6,FALSE),0)</f>
        <v>810</v>
      </c>
      <c r="F140" s="79">
        <v>1</v>
      </c>
      <c r="G140" s="79" t="str">
        <f t="shared" si="22"/>
        <v>ida e volta</v>
      </c>
      <c r="H140" s="81">
        <f>IF(F140=1,VLOOKUP($A$1,[1]BASE!$A$2:$G$113,7,FALSE),0)</f>
        <v>1041.22</v>
      </c>
      <c r="I140" s="81">
        <f t="shared" si="23"/>
        <v>1851.22</v>
      </c>
      <c r="J140" s="57">
        <v>43761</v>
      </c>
      <c r="K140" s="79"/>
      <c r="L140" s="79" t="s">
        <v>19</v>
      </c>
      <c r="M140" s="79" t="s">
        <v>19</v>
      </c>
      <c r="N140" s="79"/>
      <c r="R140" s="79"/>
      <c r="S140" s="82">
        <f t="shared" si="24"/>
        <v>405</v>
      </c>
      <c r="T140" s="105"/>
      <c r="U140" s="106">
        <v>3702.44</v>
      </c>
      <c r="V140" s="140">
        <f>I142</f>
        <v>1851.22</v>
      </c>
    </row>
    <row r="141" spans="1:22" x14ac:dyDescent="0.3">
      <c r="A141" s="79" t="s">
        <v>22</v>
      </c>
      <c r="B141" s="80">
        <v>43763</v>
      </c>
      <c r="C141" s="79" t="s">
        <v>127</v>
      </c>
      <c r="D141" s="79">
        <v>1</v>
      </c>
      <c r="E141" s="81">
        <f>IF(D141=1,VLOOKUP($A$1,[1]BASE!$A$2:$G$113,6,FALSE),0)</f>
        <v>810</v>
      </c>
      <c r="F141" s="79">
        <v>1</v>
      </c>
      <c r="G141" s="79" t="str">
        <f t="shared" si="22"/>
        <v>ida e volta</v>
      </c>
      <c r="H141" s="81">
        <f>IF(F141=1,VLOOKUP($A$1,[1]BASE!$A$2:$G$113,7,FALSE),0)</f>
        <v>1041.22</v>
      </c>
      <c r="I141" s="81">
        <f t="shared" si="23"/>
        <v>1851.22</v>
      </c>
      <c r="J141" s="57">
        <v>43761</v>
      </c>
      <c r="K141" s="79"/>
      <c r="L141" s="79" t="s">
        <v>19</v>
      </c>
      <c r="M141" s="79" t="s">
        <v>19</v>
      </c>
      <c r="N141" s="79"/>
      <c r="R141" s="81"/>
      <c r="S141" s="82">
        <f t="shared" si="24"/>
        <v>405</v>
      </c>
      <c r="T141" s="105"/>
      <c r="U141" s="106">
        <v>3702.44</v>
      </c>
      <c r="V141" s="141">
        <f>I143</f>
        <v>1851.22</v>
      </c>
    </row>
    <row r="142" spans="1:22" x14ac:dyDescent="0.3">
      <c r="A142" s="79" t="s">
        <v>23</v>
      </c>
      <c r="B142" s="80">
        <v>43767</v>
      </c>
      <c r="C142" s="79" t="s">
        <v>128</v>
      </c>
      <c r="D142" s="79">
        <v>1</v>
      </c>
      <c r="E142" s="81">
        <f>IF(D142=1,VLOOKUP($A$1,[1]BASE!$A$2:$G$113,6,FALSE),0)</f>
        <v>810</v>
      </c>
      <c r="F142" s="79">
        <v>1</v>
      </c>
      <c r="G142" s="79" t="str">
        <f t="shared" si="22"/>
        <v>ida e volta</v>
      </c>
      <c r="H142" s="81">
        <f>IF(F142=1,VLOOKUP($A$1,[1]BASE!$A$2:$G$113,7,FALSE),0)</f>
        <v>1041.22</v>
      </c>
      <c r="I142" s="81">
        <f t="shared" si="23"/>
        <v>1851.22</v>
      </c>
      <c r="J142" s="54">
        <v>43768</v>
      </c>
      <c r="K142" s="79"/>
      <c r="L142" s="79" t="s">
        <v>19</v>
      </c>
      <c r="M142" s="79" t="s">
        <v>19</v>
      </c>
      <c r="N142" s="79"/>
      <c r="R142" s="79"/>
      <c r="S142" s="82">
        <f t="shared" si="24"/>
        <v>405</v>
      </c>
      <c r="T142" s="105"/>
      <c r="U142" s="106">
        <v>1851.22</v>
      </c>
      <c r="V142" s="142">
        <f>I148</f>
        <v>1851.22</v>
      </c>
    </row>
    <row r="143" spans="1:22" x14ac:dyDescent="0.3">
      <c r="A143" s="79" t="s">
        <v>25</v>
      </c>
      <c r="B143" s="80">
        <v>43769</v>
      </c>
      <c r="C143" s="79" t="s">
        <v>129</v>
      </c>
      <c r="D143" s="79">
        <v>1</v>
      </c>
      <c r="E143" s="81">
        <f>IF(D143=1,VLOOKUP($A$1,[1]BASE!$A$2:$G$113,6,FALSE),0)</f>
        <v>810</v>
      </c>
      <c r="F143" s="79">
        <v>1</v>
      </c>
      <c r="G143" s="79" t="str">
        <f t="shared" si="22"/>
        <v>ida e volta</v>
      </c>
      <c r="H143" s="81">
        <f>IF(F143=1,VLOOKUP($A$1,[1]BASE!$A$2:$G$113,7,FALSE),0)</f>
        <v>1041.22</v>
      </c>
      <c r="I143" s="81">
        <f t="shared" si="23"/>
        <v>1851.22</v>
      </c>
      <c r="J143" s="59">
        <v>43763</v>
      </c>
      <c r="K143" s="79"/>
      <c r="L143" s="79" t="s">
        <v>19</v>
      </c>
      <c r="M143" s="79" t="s">
        <v>19</v>
      </c>
      <c r="N143" s="79"/>
      <c r="R143" s="81"/>
      <c r="S143" s="82">
        <f t="shared" si="24"/>
        <v>405</v>
      </c>
      <c r="T143" s="105"/>
      <c r="U143" s="106">
        <v>3702.44</v>
      </c>
      <c r="V143" s="143">
        <f>I135</f>
        <v>1851.22</v>
      </c>
    </row>
    <row r="144" spans="1:22" x14ac:dyDescent="0.3">
      <c r="A144" s="86"/>
      <c r="B144" s="86"/>
      <c r="C144" s="86"/>
      <c r="D144" s="79">
        <f>SUM(D133:D143)</f>
        <v>11</v>
      </c>
      <c r="E144" s="88">
        <f>SUM(E133:E143)</f>
        <v>8910</v>
      </c>
      <c r="F144" s="79">
        <f>SUM(F133:F143)</f>
        <v>11</v>
      </c>
      <c r="G144" s="79"/>
      <c r="H144" s="88">
        <f>SUM(H133:H143)</f>
        <v>11453.419999999998</v>
      </c>
      <c r="I144" s="88">
        <f>SUM(I133:I143)</f>
        <v>18512.2</v>
      </c>
      <c r="J144" s="86"/>
      <c r="K144" s="86"/>
      <c r="L144" s="86"/>
      <c r="M144" s="86"/>
      <c r="N144" s="86"/>
      <c r="R144" s="15">
        <f>SUM(R133:R143)</f>
        <v>0</v>
      </c>
      <c r="S144" s="20">
        <f>SUM(S132:S143)</f>
        <v>4050</v>
      </c>
      <c r="T144" s="105">
        <v>20363.419999999998</v>
      </c>
      <c r="U144" s="106">
        <f>U137+U138+U139+U140+U141+U142+U143</f>
        <v>20363.419999999998</v>
      </c>
      <c r="V144" s="107">
        <f>V136+V137+V139+V138+V140+V141+V142+V143</f>
        <v>20363.420000000002</v>
      </c>
    </row>
    <row r="145" spans="1:22" x14ac:dyDescent="0.3">
      <c r="A145" s="77"/>
      <c r="B145" s="77"/>
      <c r="C145" s="77"/>
      <c r="E145" s="89"/>
      <c r="H145" s="89"/>
      <c r="I145" s="89"/>
      <c r="J145" s="77"/>
      <c r="K145" s="77"/>
      <c r="L145" s="77"/>
      <c r="M145" s="77"/>
      <c r="N145" s="77"/>
      <c r="T145" s="105"/>
      <c r="U145" s="106"/>
      <c r="V145" s="107"/>
    </row>
    <row r="146" spans="1:22" x14ac:dyDescent="0.3">
      <c r="G146" s="91"/>
      <c r="O146" s="86" t="s">
        <v>54</v>
      </c>
      <c r="P146" s="86"/>
      <c r="Q146" s="86"/>
      <c r="T146" s="105"/>
      <c r="U146" s="106"/>
      <c r="V146" s="107"/>
    </row>
    <row r="147" spans="1:22" ht="72" x14ac:dyDescent="0.3">
      <c r="A147" s="153" t="s">
        <v>2</v>
      </c>
      <c r="B147" s="154" t="s">
        <v>130</v>
      </c>
      <c r="C147" s="153" t="s">
        <v>4</v>
      </c>
      <c r="D147" s="153" t="s">
        <v>5</v>
      </c>
      <c r="E147" s="155" t="s">
        <v>6</v>
      </c>
      <c r="F147" s="153" t="s">
        <v>5</v>
      </c>
      <c r="G147" s="153"/>
      <c r="H147" s="155" t="s">
        <v>7</v>
      </c>
      <c r="I147" s="155" t="s">
        <v>8</v>
      </c>
      <c r="J147" s="156" t="s">
        <v>9</v>
      </c>
      <c r="K147" s="156" t="s">
        <v>10</v>
      </c>
      <c r="L147" s="79" t="s">
        <v>11</v>
      </c>
      <c r="M147" s="79" t="s">
        <v>12</v>
      </c>
      <c r="N147" s="79" t="s">
        <v>13</v>
      </c>
      <c r="O147" s="79" t="s">
        <v>56</v>
      </c>
      <c r="P147" s="79" t="s">
        <v>57</v>
      </c>
      <c r="Q147" s="157" t="s">
        <v>58</v>
      </c>
      <c r="R147" s="19" t="s">
        <v>14</v>
      </c>
      <c r="S147" s="21" t="s">
        <v>15</v>
      </c>
      <c r="T147" s="105"/>
      <c r="U147" s="106"/>
      <c r="V147" s="107"/>
    </row>
    <row r="148" spans="1:22" x14ac:dyDescent="0.3">
      <c r="A148" s="79" t="s">
        <v>27</v>
      </c>
      <c r="B148" s="80">
        <v>43773</v>
      </c>
      <c r="C148" s="79" t="s">
        <v>131</v>
      </c>
      <c r="D148" s="79">
        <v>1</v>
      </c>
      <c r="E148" s="81">
        <f>IF(D148=1,VLOOKUP($A$1,[1]BASE!$A$2:$G$113,6,FALSE),0)</f>
        <v>810</v>
      </c>
      <c r="F148" s="79">
        <v>1</v>
      </c>
      <c r="G148" s="79" t="str">
        <f t="shared" ref="G148:G161" si="25">IF(F148=1,"ida e volta", "--" )</f>
        <v>ida e volta</v>
      </c>
      <c r="H148" s="81">
        <f>IF(F148=1,VLOOKUP($A$1,[1]BASE!$A$2:$G$113,7,FALSE),0)</f>
        <v>1041.22</v>
      </c>
      <c r="I148" s="81">
        <f t="shared" ref="I148:I160" si="26">SUM(H148,E148)</f>
        <v>1851.22</v>
      </c>
      <c r="J148" s="60">
        <v>43768</v>
      </c>
      <c r="K148" s="79"/>
      <c r="L148" s="79" t="s">
        <v>19</v>
      </c>
      <c r="M148" s="79" t="s">
        <v>19</v>
      </c>
      <c r="N148" s="79"/>
      <c r="O148" s="79"/>
      <c r="P148" s="79"/>
      <c r="Q148" s="79"/>
      <c r="R148" s="79"/>
      <c r="S148" s="82">
        <f>E148/2</f>
        <v>405</v>
      </c>
      <c r="T148" s="105"/>
      <c r="U148" s="106"/>
      <c r="V148" s="107"/>
    </row>
    <row r="149" spans="1:22" x14ac:dyDescent="0.3">
      <c r="A149" s="79" t="s">
        <v>17</v>
      </c>
      <c r="B149" s="80">
        <v>43775</v>
      </c>
      <c r="C149" s="79" t="s">
        <v>111</v>
      </c>
      <c r="D149" s="79">
        <v>1</v>
      </c>
      <c r="E149" s="81">
        <f>IF(D149=1,VLOOKUP($A$1,[1]BASE!$A$2:$G$113,6,FALSE),0)</f>
        <v>810</v>
      </c>
      <c r="F149" s="79">
        <v>1</v>
      </c>
      <c r="G149" s="79" t="str">
        <f t="shared" si="25"/>
        <v>ida e volta</v>
      </c>
      <c r="H149" s="81">
        <f>IF(F149=1,VLOOKUP($A$1,[1]BASE!$A$2:$G$113,7,FALSE),0)</f>
        <v>1041.22</v>
      </c>
      <c r="I149" s="81">
        <f t="shared" si="26"/>
        <v>1851.22</v>
      </c>
      <c r="J149" s="51">
        <v>43796</v>
      </c>
      <c r="K149" s="79"/>
      <c r="L149" s="98" t="s">
        <v>132</v>
      </c>
      <c r="M149" s="79"/>
      <c r="N149" s="98" t="s">
        <v>19</v>
      </c>
      <c r="O149" s="79"/>
      <c r="P149" s="79"/>
      <c r="Q149" s="79"/>
      <c r="R149" s="81"/>
      <c r="S149" s="82">
        <f t="shared" ref="S149:S153" si="27">E149/2</f>
        <v>405</v>
      </c>
      <c r="T149" s="105"/>
      <c r="U149" s="106"/>
      <c r="V149" s="107"/>
    </row>
    <row r="150" spans="1:22" x14ac:dyDescent="0.3">
      <c r="A150" s="79" t="s">
        <v>22</v>
      </c>
      <c r="B150" s="80">
        <v>43777</v>
      </c>
      <c r="C150" s="79" t="s">
        <v>111</v>
      </c>
      <c r="D150" s="79">
        <v>1</v>
      </c>
      <c r="E150" s="81">
        <f>IF(D150=1,VLOOKUP($A$1,[1]BASE!$A$2:$G$113,6,FALSE),0)</f>
        <v>810</v>
      </c>
      <c r="F150" s="79">
        <v>1</v>
      </c>
      <c r="G150" s="79" t="str">
        <f t="shared" si="25"/>
        <v>ida e volta</v>
      </c>
      <c r="H150" s="81">
        <f>IF(F150=1,VLOOKUP($A$1,[1]BASE!$A$2:$G$113,7,FALSE),0)</f>
        <v>1041.22</v>
      </c>
      <c r="I150" s="81">
        <f t="shared" si="26"/>
        <v>1851.22</v>
      </c>
      <c r="J150" s="51">
        <v>43796</v>
      </c>
      <c r="K150" s="79"/>
      <c r="L150" s="98"/>
      <c r="M150" s="79"/>
      <c r="N150" s="98"/>
      <c r="O150" s="79"/>
      <c r="P150" s="79"/>
      <c r="Q150" s="79"/>
      <c r="R150" s="81"/>
      <c r="S150" s="82">
        <f t="shared" si="27"/>
        <v>405</v>
      </c>
      <c r="T150" s="105"/>
      <c r="U150" s="106"/>
      <c r="V150" s="107"/>
    </row>
    <row r="151" spans="1:22" x14ac:dyDescent="0.3">
      <c r="A151" s="79" t="s">
        <v>27</v>
      </c>
      <c r="B151" s="80">
        <v>43780</v>
      </c>
      <c r="C151" s="79" t="s">
        <v>111</v>
      </c>
      <c r="D151" s="79">
        <v>1</v>
      </c>
      <c r="E151" s="81">
        <f>IF(D151=1,VLOOKUP($A$1,[1]BASE!$A$2:$G$113,6,FALSE),0)</f>
        <v>810</v>
      </c>
      <c r="F151" s="79">
        <v>1</v>
      </c>
      <c r="G151" s="79" t="str">
        <f t="shared" si="25"/>
        <v>ida e volta</v>
      </c>
      <c r="H151" s="81">
        <f>IF(F151=1,VLOOKUP($A$1,[1]BASE!$A$2:$G$113,7,FALSE),0)</f>
        <v>1041.22</v>
      </c>
      <c r="I151" s="81">
        <f t="shared" si="26"/>
        <v>1851.22</v>
      </c>
      <c r="J151" s="51">
        <v>43796</v>
      </c>
      <c r="K151" s="79"/>
      <c r="L151" s="98"/>
      <c r="M151" s="79"/>
      <c r="N151" s="98" t="s">
        <v>19</v>
      </c>
      <c r="O151" s="79"/>
      <c r="P151" s="79"/>
      <c r="Q151" s="79"/>
      <c r="R151" s="79"/>
      <c r="S151" s="82"/>
      <c r="T151" s="105"/>
      <c r="U151" s="106"/>
      <c r="V151" s="107"/>
    </row>
    <row r="152" spans="1:22" x14ac:dyDescent="0.3">
      <c r="A152" s="79" t="s">
        <v>23</v>
      </c>
      <c r="B152" s="80">
        <v>43781</v>
      </c>
      <c r="C152" s="79" t="s">
        <v>111</v>
      </c>
      <c r="D152" s="79">
        <v>1</v>
      </c>
      <c r="E152" s="81">
        <f>IF(D152=1,VLOOKUP($A$1,[1]BASE!$A$2:$G$113,6,FALSE),0)</f>
        <v>810</v>
      </c>
      <c r="F152" s="79"/>
      <c r="G152" s="79" t="str">
        <f t="shared" si="25"/>
        <v>--</v>
      </c>
      <c r="H152" s="81">
        <f>IF(F152=1,VLOOKUP($A$1,[1]BASE!$A$2:$G$113,7,FALSE),0)</f>
        <v>0</v>
      </c>
      <c r="I152" s="81">
        <f t="shared" si="26"/>
        <v>810</v>
      </c>
      <c r="J152" s="51">
        <v>43796</v>
      </c>
      <c r="K152" s="79"/>
      <c r="L152" s="98"/>
      <c r="M152" s="79"/>
      <c r="N152" s="98"/>
      <c r="O152" s="79"/>
      <c r="P152" s="79"/>
      <c r="Q152" s="79"/>
      <c r="R152" s="79"/>
      <c r="S152" s="82">
        <f t="shared" si="27"/>
        <v>405</v>
      </c>
      <c r="T152" s="105"/>
      <c r="U152" s="106"/>
      <c r="V152" s="107"/>
    </row>
    <row r="153" spans="1:22" x14ac:dyDescent="0.3">
      <c r="A153" s="79" t="s">
        <v>25</v>
      </c>
      <c r="B153" s="80">
        <v>43783</v>
      </c>
      <c r="C153" s="79" t="s">
        <v>133</v>
      </c>
      <c r="D153" s="79">
        <v>1</v>
      </c>
      <c r="E153" s="81">
        <f>IF(D153=1,VLOOKUP($A$1,[1]BASE!$A$2:$G$113,6,FALSE),0)</f>
        <v>810</v>
      </c>
      <c r="F153" s="79">
        <v>1</v>
      </c>
      <c r="G153" s="79" t="str">
        <f t="shared" si="25"/>
        <v>ida e volta</v>
      </c>
      <c r="H153" s="81">
        <f>IF(F153=1,VLOOKUP($A$1,[1]BASE!$A$2:$G$113,7,FALSE),0)</f>
        <v>1041.22</v>
      </c>
      <c r="I153" s="81">
        <f t="shared" si="26"/>
        <v>1851.22</v>
      </c>
      <c r="J153" s="40">
        <v>43783</v>
      </c>
      <c r="K153" s="79"/>
      <c r="L153" s="79" t="s">
        <v>19</v>
      </c>
      <c r="M153" s="79" t="s">
        <v>19</v>
      </c>
      <c r="N153" s="79"/>
      <c r="O153" s="79"/>
      <c r="P153" s="79"/>
      <c r="Q153" s="79"/>
      <c r="R153" s="81"/>
      <c r="S153" s="82">
        <f t="shared" si="27"/>
        <v>405</v>
      </c>
      <c r="T153" s="105"/>
      <c r="U153" s="106"/>
      <c r="V153" s="107"/>
    </row>
    <row r="154" spans="1:22" x14ac:dyDescent="0.3">
      <c r="A154" s="79" t="s">
        <v>27</v>
      </c>
      <c r="B154" s="80">
        <v>43787</v>
      </c>
      <c r="C154" s="79" t="s">
        <v>134</v>
      </c>
      <c r="D154" s="79">
        <v>1</v>
      </c>
      <c r="E154" s="81">
        <f>IF(D154=1,VLOOKUP($A$1,[1]BASE!$A$2:$G$113,6,FALSE),0)</f>
        <v>810</v>
      </c>
      <c r="F154" s="79">
        <v>1</v>
      </c>
      <c r="G154" s="79" t="str">
        <f t="shared" si="25"/>
        <v>ida e volta</v>
      </c>
      <c r="H154" s="81">
        <f>IF(F154=1,VLOOKUP($A$1,[1]BASE!$A$2:$G$113,7,FALSE),0)</f>
        <v>1041.22</v>
      </c>
      <c r="I154" s="81">
        <f t="shared" si="26"/>
        <v>1851.22</v>
      </c>
      <c r="J154" s="30">
        <v>43782</v>
      </c>
      <c r="K154" s="79"/>
      <c r="L154" s="79" t="s">
        <v>19</v>
      </c>
      <c r="M154" s="79" t="s">
        <v>19</v>
      </c>
      <c r="N154" s="79"/>
      <c r="O154" s="81"/>
      <c r="P154" s="81"/>
      <c r="Q154" s="79"/>
      <c r="R154" s="79"/>
      <c r="S154" s="82">
        <f>E154/2</f>
        <v>405</v>
      </c>
      <c r="T154" s="105"/>
      <c r="U154" s="106">
        <v>1851.22</v>
      </c>
      <c r="V154" s="135">
        <f>I149+I150+I151+I152+I156+I157+I158+I160</f>
        <v>8623.66</v>
      </c>
    </row>
    <row r="155" spans="1:22" x14ac:dyDescent="0.3">
      <c r="A155" s="79" t="s">
        <v>25</v>
      </c>
      <c r="B155" s="80">
        <v>43790</v>
      </c>
      <c r="C155" s="79" t="s">
        <v>135</v>
      </c>
      <c r="D155" s="79">
        <v>1</v>
      </c>
      <c r="E155" s="81">
        <f>IF(D155=1,VLOOKUP($A$1,[1]BASE!$A$2:$G$113,6,FALSE),0)</f>
        <v>810</v>
      </c>
      <c r="F155" s="79">
        <v>1</v>
      </c>
      <c r="G155" s="79" t="str">
        <f t="shared" si="25"/>
        <v>ida e volta</v>
      </c>
      <c r="H155" s="81">
        <f>IF(F155=1,VLOOKUP($A$1,[1]BASE!$A$2:$G$113,7,FALSE),0)</f>
        <v>1041.22</v>
      </c>
      <c r="I155" s="81">
        <f t="shared" si="26"/>
        <v>1851.22</v>
      </c>
      <c r="J155" s="34">
        <v>43788</v>
      </c>
      <c r="K155" s="79"/>
      <c r="L155" s="79" t="s">
        <v>19</v>
      </c>
      <c r="M155" s="69" t="s">
        <v>65</v>
      </c>
      <c r="N155" s="69"/>
      <c r="O155" s="81">
        <f>E155</f>
        <v>810</v>
      </c>
      <c r="P155" s="81">
        <f>H155</f>
        <v>1041.22</v>
      </c>
      <c r="Q155" s="79" t="s">
        <v>65</v>
      </c>
      <c r="R155" s="79"/>
      <c r="S155" s="82"/>
      <c r="T155" s="105"/>
      <c r="U155" s="106">
        <v>1851.22</v>
      </c>
      <c r="V155" s="126">
        <f>I153</f>
        <v>1851.22</v>
      </c>
    </row>
    <row r="156" spans="1:22" x14ac:dyDescent="0.3">
      <c r="A156" s="79" t="s">
        <v>27</v>
      </c>
      <c r="B156" s="80">
        <v>43794</v>
      </c>
      <c r="C156" s="79" t="s">
        <v>136</v>
      </c>
      <c r="D156" s="79">
        <v>1</v>
      </c>
      <c r="E156" s="81">
        <v>320</v>
      </c>
      <c r="F156" s="79"/>
      <c r="G156" s="79" t="str">
        <f t="shared" si="25"/>
        <v>--</v>
      </c>
      <c r="H156" s="81">
        <f>IF(F156=1,VLOOKUP($A$1,[1]BASE!$A$2:$G$113,7,FALSE),0)</f>
        <v>0</v>
      </c>
      <c r="I156" s="81">
        <f t="shared" si="26"/>
        <v>320</v>
      </c>
      <c r="J156" s="51">
        <v>43796</v>
      </c>
      <c r="K156" s="79"/>
      <c r="L156" s="79" t="s">
        <v>19</v>
      </c>
      <c r="M156" s="79"/>
      <c r="N156" s="98" t="s">
        <v>19</v>
      </c>
      <c r="O156" s="79"/>
      <c r="P156" s="79"/>
      <c r="Q156" s="79"/>
      <c r="R156" s="79"/>
      <c r="S156" s="82"/>
      <c r="T156" s="105"/>
      <c r="U156" s="106">
        <v>1851.22</v>
      </c>
      <c r="V156" s="137">
        <f>I154</f>
        <v>1851.22</v>
      </c>
    </row>
    <row r="157" spans="1:22" x14ac:dyDescent="0.3">
      <c r="A157" s="79" t="s">
        <v>23</v>
      </c>
      <c r="B157" s="80">
        <v>43795</v>
      </c>
      <c r="C157" s="79" t="s">
        <v>136</v>
      </c>
      <c r="D157" s="79">
        <v>1</v>
      </c>
      <c r="E157" s="81">
        <v>320</v>
      </c>
      <c r="F157" s="79"/>
      <c r="G157" s="79" t="str">
        <f t="shared" si="25"/>
        <v>--</v>
      </c>
      <c r="H157" s="81">
        <f>IF(F157=1,VLOOKUP($A$1,[1]BASE!$A$2:$G$113,7,FALSE),0)</f>
        <v>0</v>
      </c>
      <c r="I157" s="81">
        <f t="shared" si="26"/>
        <v>320</v>
      </c>
      <c r="J157" s="51">
        <v>43796</v>
      </c>
      <c r="K157" s="79"/>
      <c r="L157" s="79" t="s">
        <v>19</v>
      </c>
      <c r="M157" s="79"/>
      <c r="N157" s="98"/>
      <c r="O157" s="79"/>
      <c r="P157" s="79"/>
      <c r="Q157" s="79"/>
      <c r="R157" s="79"/>
      <c r="S157" s="82"/>
      <c r="T157" s="105"/>
      <c r="U157" s="106">
        <v>1851.22</v>
      </c>
      <c r="V157" s="124">
        <f>I155</f>
        <v>1851.22</v>
      </c>
    </row>
    <row r="158" spans="1:22" x14ac:dyDescent="0.3">
      <c r="A158" s="79" t="s">
        <v>17</v>
      </c>
      <c r="B158" s="80">
        <v>43796</v>
      </c>
      <c r="C158" s="79" t="s">
        <v>137</v>
      </c>
      <c r="D158" s="79">
        <v>1</v>
      </c>
      <c r="E158" s="81">
        <f>IF(D158=1,VLOOKUP($A$1,[1]BASE!$A$2:$G$113,6,FALSE),0)</f>
        <v>810</v>
      </c>
      <c r="F158" s="79"/>
      <c r="G158" s="79" t="str">
        <f t="shared" si="25"/>
        <v>--</v>
      </c>
      <c r="H158" s="81">
        <f>IF(F158=1,VLOOKUP($A$1,[1]BASE!$A$2:$G$113,7,FALSE),0)</f>
        <v>0</v>
      </c>
      <c r="I158" s="81">
        <f t="shared" si="26"/>
        <v>810</v>
      </c>
      <c r="J158" s="51">
        <v>43796</v>
      </c>
      <c r="K158" s="79"/>
      <c r="L158" s="79" t="s">
        <v>19</v>
      </c>
      <c r="M158" s="79" t="s">
        <v>19</v>
      </c>
      <c r="N158" s="79"/>
      <c r="O158" s="79"/>
      <c r="P158" s="79"/>
      <c r="Q158" s="79"/>
      <c r="R158" s="79"/>
      <c r="S158" s="82"/>
      <c r="T158" s="105"/>
      <c r="U158" s="106">
        <v>8623.66</v>
      </c>
      <c r="V158" s="144">
        <f>I159</f>
        <v>1851.22</v>
      </c>
    </row>
    <row r="159" spans="1:22" x14ac:dyDescent="0.3">
      <c r="A159" s="79" t="s">
        <v>25</v>
      </c>
      <c r="B159" s="80">
        <v>43797</v>
      </c>
      <c r="C159" s="10" t="s">
        <v>138</v>
      </c>
      <c r="D159" s="79">
        <v>1</v>
      </c>
      <c r="E159" s="81">
        <f>IF(D159=1,VLOOKUP($A$1,[1]BASE!$A$2:$G$113,6,FALSE),0)</f>
        <v>810</v>
      </c>
      <c r="F159" s="79">
        <v>1</v>
      </c>
      <c r="G159" s="79" t="str">
        <f t="shared" si="25"/>
        <v>ida e volta</v>
      </c>
      <c r="H159" s="81">
        <f>IF(F159=1,VLOOKUP($A$1,[1]BASE!$A$2:$G$113,7,FALSE),0)</f>
        <v>1041.22</v>
      </c>
      <c r="I159" s="81">
        <f t="shared" si="26"/>
        <v>1851.22</v>
      </c>
      <c r="J159" s="61">
        <v>43791</v>
      </c>
      <c r="K159" s="79"/>
      <c r="L159" s="79" t="s">
        <v>19</v>
      </c>
      <c r="M159" s="79" t="s">
        <v>19</v>
      </c>
      <c r="N159" s="79"/>
      <c r="O159" s="79"/>
      <c r="P159" s="79"/>
      <c r="Q159" s="79"/>
      <c r="R159" s="79"/>
      <c r="S159" s="82"/>
      <c r="T159" s="105"/>
      <c r="U159" s="106"/>
      <c r="V159" s="107"/>
    </row>
    <row r="160" spans="1:22" x14ac:dyDescent="0.3">
      <c r="A160" s="79" t="s">
        <v>22</v>
      </c>
      <c r="B160" s="80">
        <v>43798</v>
      </c>
      <c r="C160" s="79" t="s">
        <v>137</v>
      </c>
      <c r="D160" s="79">
        <v>1</v>
      </c>
      <c r="E160" s="81">
        <f>IF(D160=1,VLOOKUP($A$1,[1]BASE!$A$2:$G$113,6,FALSE),0)</f>
        <v>810</v>
      </c>
      <c r="F160" s="79"/>
      <c r="G160" s="79" t="str">
        <f t="shared" si="25"/>
        <v>--</v>
      </c>
      <c r="H160" s="81">
        <f>IF(F160=1,VLOOKUP($A$1,[1]BASE!$A$2:$G$113,7,FALSE),0)</f>
        <v>0</v>
      </c>
      <c r="I160" s="81">
        <f t="shared" si="26"/>
        <v>810</v>
      </c>
      <c r="J160" s="51">
        <v>43796</v>
      </c>
      <c r="K160" s="79"/>
      <c r="L160" s="79" t="s">
        <v>19</v>
      </c>
      <c r="M160" s="79" t="s">
        <v>19</v>
      </c>
      <c r="N160" s="79"/>
      <c r="O160" s="79"/>
      <c r="P160" s="79"/>
      <c r="Q160" s="79"/>
      <c r="R160" s="79"/>
      <c r="S160" s="82">
        <f>E160/2</f>
        <v>405</v>
      </c>
      <c r="T160" s="105"/>
      <c r="U160" s="106"/>
      <c r="V160" s="107"/>
    </row>
    <row r="161" spans="1:22" x14ac:dyDescent="0.3">
      <c r="A161" s="86"/>
      <c r="B161" s="86"/>
      <c r="C161" s="86"/>
      <c r="D161" s="79">
        <f>SUM(D147:D160)</f>
        <v>13</v>
      </c>
      <c r="E161" s="81">
        <f>IF(D161=1,VLOOKUP($A$1,[1]BASE!$A$2:$G$113,4,FALSE),0)</f>
        <v>0</v>
      </c>
      <c r="F161" s="79"/>
      <c r="G161" s="79" t="str">
        <f t="shared" si="25"/>
        <v>--</v>
      </c>
      <c r="H161" s="81">
        <f>IF(F161=1,VLOOKUP($A$1,[1]BASE!$A$2:$E$113,5,FALSE),0)</f>
        <v>0</v>
      </c>
      <c r="I161" s="88">
        <f>SUM(I147:I160)</f>
        <v>17879.759999999998</v>
      </c>
      <c r="J161" s="86"/>
      <c r="K161" s="86"/>
      <c r="L161" s="86"/>
      <c r="M161" s="86"/>
      <c r="N161" s="86"/>
      <c r="O161" s="160">
        <f>SUM(O147:P156)</f>
        <v>1851.22</v>
      </c>
      <c r="P161" s="161"/>
      <c r="Q161" s="79" t="s">
        <v>70</v>
      </c>
      <c r="R161" s="15">
        <f>SUM(R148:R160)</f>
        <v>0</v>
      </c>
      <c r="S161" s="20">
        <f>SUM(S148:S160)</f>
        <v>2835</v>
      </c>
      <c r="T161" s="105">
        <v>16028.54</v>
      </c>
      <c r="U161" s="106">
        <f>U154+U155+U156+U157+U158</f>
        <v>16028.54</v>
      </c>
      <c r="V161" s="107">
        <f>V154+V155+V156+V157+V158</f>
        <v>16028.539999999997</v>
      </c>
    </row>
    <row r="162" spans="1:22" x14ac:dyDescent="0.3">
      <c r="B162" s="87"/>
      <c r="G162" s="91"/>
      <c r="T162" s="105"/>
      <c r="U162" s="106"/>
      <c r="V162" s="107"/>
    </row>
    <row r="163" spans="1:22" ht="72" x14ac:dyDescent="0.3">
      <c r="A163" s="153" t="s">
        <v>2</v>
      </c>
      <c r="B163" s="154" t="s">
        <v>139</v>
      </c>
      <c r="C163" s="153" t="s">
        <v>4</v>
      </c>
      <c r="D163" s="153" t="s">
        <v>5</v>
      </c>
      <c r="E163" s="155" t="s">
        <v>6</v>
      </c>
      <c r="F163" s="153" t="s">
        <v>5</v>
      </c>
      <c r="G163" s="153"/>
      <c r="H163" s="155" t="s">
        <v>7</v>
      </c>
      <c r="I163" s="155" t="s">
        <v>8</v>
      </c>
      <c r="J163" s="156" t="s">
        <v>9</v>
      </c>
      <c r="K163" s="156" t="s">
        <v>10</v>
      </c>
      <c r="L163" s="79" t="s">
        <v>11</v>
      </c>
      <c r="M163" s="79" t="s">
        <v>12</v>
      </c>
      <c r="N163" s="79" t="s">
        <v>13</v>
      </c>
      <c r="R163" s="19" t="s">
        <v>14</v>
      </c>
      <c r="S163" s="21" t="s">
        <v>15</v>
      </c>
      <c r="T163" s="105"/>
      <c r="U163" s="106"/>
      <c r="V163" s="107"/>
    </row>
    <row r="164" spans="1:22" x14ac:dyDescent="0.3">
      <c r="A164" s="79" t="s">
        <v>27</v>
      </c>
      <c r="B164" s="80">
        <v>43801</v>
      </c>
      <c r="C164" s="79" t="s">
        <v>140</v>
      </c>
      <c r="D164" s="79">
        <v>1</v>
      </c>
      <c r="E164" s="81">
        <f>IF(D164=1,VLOOKUP($A$1,[1]BASE!$A$2:$G$113,6,FALSE),0)</f>
        <v>810</v>
      </c>
      <c r="F164" s="79">
        <v>1</v>
      </c>
      <c r="G164" s="79" t="str">
        <f t="shared" ref="G164:G175" si="28">IF(F164=1,"ida e volta", "--" )</f>
        <v>ida e volta</v>
      </c>
      <c r="H164" s="81">
        <f>IF(F164=1,VLOOKUP($A$1,[1]BASE!$A$2:$G$113,7,FALSE),0)</f>
        <v>1041.22</v>
      </c>
      <c r="I164" s="81">
        <f t="shared" ref="I164:I175" si="29">SUM(H164,E164)</f>
        <v>1851.22</v>
      </c>
      <c r="J164" s="62">
        <v>43803</v>
      </c>
      <c r="K164" s="79"/>
      <c r="L164" s="79" t="s">
        <v>19</v>
      </c>
      <c r="M164" s="79" t="s">
        <v>19</v>
      </c>
      <c r="N164" s="79"/>
      <c r="R164" s="79"/>
      <c r="S164" s="82">
        <f>E164/2</f>
        <v>405</v>
      </c>
      <c r="T164" s="105"/>
      <c r="U164" s="106"/>
      <c r="V164" s="107"/>
    </row>
    <row r="165" spans="1:22" x14ac:dyDescent="0.3">
      <c r="A165" s="79" t="s">
        <v>17</v>
      </c>
      <c r="B165" s="80">
        <v>43803</v>
      </c>
      <c r="C165" s="79" t="s">
        <v>141</v>
      </c>
      <c r="D165" s="79">
        <v>1</v>
      </c>
      <c r="E165" s="81">
        <f>IF(D165=1,VLOOKUP($A$1,[1]BASE!$A$2:$G$113,6,FALSE),0)</f>
        <v>810</v>
      </c>
      <c r="F165" s="79">
        <v>1</v>
      </c>
      <c r="G165" s="79" t="str">
        <f t="shared" si="28"/>
        <v>ida e volta</v>
      </c>
      <c r="H165" s="81">
        <f>IF(F165=1,VLOOKUP($A$1,[1]BASE!$A$2:$G$113,7,FALSE),0)</f>
        <v>1041.22</v>
      </c>
      <c r="I165" s="81">
        <f t="shared" si="29"/>
        <v>1851.22</v>
      </c>
      <c r="J165" s="62">
        <v>43803</v>
      </c>
      <c r="K165" s="79"/>
      <c r="L165" s="79" t="s">
        <v>19</v>
      </c>
      <c r="M165" s="79" t="s">
        <v>19</v>
      </c>
      <c r="N165" s="79"/>
      <c r="R165" s="81"/>
      <c r="S165" s="82"/>
      <c r="T165" s="105"/>
      <c r="U165" s="106"/>
      <c r="V165" s="107"/>
    </row>
    <row r="166" spans="1:22" x14ac:dyDescent="0.3">
      <c r="A166" s="79" t="s">
        <v>25</v>
      </c>
      <c r="B166" s="80">
        <v>43804</v>
      </c>
      <c r="C166" s="10" t="s">
        <v>142</v>
      </c>
      <c r="D166" s="79">
        <v>1</v>
      </c>
      <c r="E166" s="81">
        <f>IF(D166=1,VLOOKUP($A$1,[1]BASE!$A$2:$G$113,6,FALSE),0)</f>
        <v>810</v>
      </c>
      <c r="F166" s="79"/>
      <c r="G166" s="79" t="str">
        <f t="shared" si="28"/>
        <v>--</v>
      </c>
      <c r="H166" s="81">
        <f>IF(F166=1,VLOOKUP($A$1,[1]BASE!$A$2:$G$113,7,FALSE),0)</f>
        <v>0</v>
      </c>
      <c r="I166" s="81">
        <f t="shared" si="29"/>
        <v>810</v>
      </c>
      <c r="J166" s="28">
        <v>43805</v>
      </c>
      <c r="K166" s="79"/>
      <c r="L166" s="79" t="s">
        <v>19</v>
      </c>
      <c r="M166" s="79" t="s">
        <v>19</v>
      </c>
      <c r="N166" s="79"/>
      <c r="R166" s="79"/>
      <c r="S166" s="82">
        <f>E166/2</f>
        <v>405</v>
      </c>
      <c r="T166" s="105"/>
      <c r="U166" s="106"/>
      <c r="V166" s="107"/>
    </row>
    <row r="167" spans="1:22" x14ac:dyDescent="0.3">
      <c r="A167" s="79" t="s">
        <v>143</v>
      </c>
      <c r="B167" s="80">
        <v>43806</v>
      </c>
      <c r="C167" s="79" t="s">
        <v>144</v>
      </c>
      <c r="D167" s="79">
        <v>1</v>
      </c>
      <c r="E167" s="81">
        <f>IF(D167=1,VLOOKUP($A$1,[1]BASE!$A$2:$G$113,6,FALSE),0)</f>
        <v>810</v>
      </c>
      <c r="F167" s="79">
        <v>1</v>
      </c>
      <c r="G167" s="79" t="str">
        <f t="shared" si="28"/>
        <v>ida e volta</v>
      </c>
      <c r="H167" s="81">
        <v>708.68</v>
      </c>
      <c r="I167" s="81">
        <f t="shared" si="29"/>
        <v>1518.6799999999998</v>
      </c>
      <c r="J167" s="62">
        <v>43803</v>
      </c>
      <c r="K167" s="79"/>
      <c r="L167" s="79" t="s">
        <v>19</v>
      </c>
      <c r="M167" s="79"/>
      <c r="N167" s="79" t="s">
        <v>19</v>
      </c>
      <c r="R167" s="79"/>
      <c r="S167" s="82">
        <f>E167/2</f>
        <v>405</v>
      </c>
      <c r="T167" s="105"/>
      <c r="U167" s="106"/>
      <c r="V167" s="107"/>
    </row>
    <row r="168" spans="1:22" x14ac:dyDescent="0.3">
      <c r="A168" s="79" t="s">
        <v>27</v>
      </c>
      <c r="B168" s="80">
        <v>43808</v>
      </c>
      <c r="C168" s="79" t="s">
        <v>145</v>
      </c>
      <c r="D168" s="79">
        <v>1</v>
      </c>
      <c r="E168" s="81">
        <f>IF(D168=1,VLOOKUP($A$1,[1]BASE!$A$2:$G$113,6,FALSE),0)</f>
        <v>810</v>
      </c>
      <c r="F168" s="79">
        <v>1</v>
      </c>
      <c r="G168" s="79" t="str">
        <f t="shared" si="28"/>
        <v>ida e volta</v>
      </c>
      <c r="H168" s="81">
        <f>IF(F168=1,VLOOKUP($A$1,[1]BASE!$A$2:$G$113,7,FALSE),0)</f>
        <v>1041.22</v>
      </c>
      <c r="I168" s="81">
        <f t="shared" si="29"/>
        <v>1851.22</v>
      </c>
      <c r="J168" s="28">
        <v>43805</v>
      </c>
      <c r="K168" s="79"/>
      <c r="L168" s="79" t="s">
        <v>19</v>
      </c>
      <c r="M168" s="79" t="s">
        <v>19</v>
      </c>
      <c r="N168" s="79"/>
      <c r="R168" s="79"/>
      <c r="S168" s="82">
        <f>E168/2</f>
        <v>405</v>
      </c>
      <c r="T168" s="105"/>
      <c r="U168" s="106"/>
      <c r="V168" s="107"/>
    </row>
    <row r="169" spans="1:22" x14ac:dyDescent="0.3">
      <c r="A169" s="79" t="s">
        <v>23</v>
      </c>
      <c r="B169" s="80">
        <v>43809</v>
      </c>
      <c r="C169" s="79" t="s">
        <v>146</v>
      </c>
      <c r="D169" s="79">
        <v>1</v>
      </c>
      <c r="E169" s="81">
        <f>IF(D169=1,VLOOKUP($A$1,[1]BASE!$A$2:$G$113,6,FALSE),0)</f>
        <v>810</v>
      </c>
      <c r="F169" s="79">
        <v>1</v>
      </c>
      <c r="G169" s="79" t="str">
        <f t="shared" si="28"/>
        <v>ida e volta</v>
      </c>
      <c r="H169" s="81">
        <v>523.36</v>
      </c>
      <c r="I169" s="81">
        <f t="shared" si="29"/>
        <v>1333.3600000000001</v>
      </c>
      <c r="J169" s="60">
        <v>43810</v>
      </c>
      <c r="K169" s="79"/>
      <c r="L169" s="79" t="s">
        <v>19</v>
      </c>
      <c r="M169" s="79"/>
      <c r="N169" s="79" t="s">
        <v>19</v>
      </c>
      <c r="R169" s="79"/>
      <c r="S169" s="82">
        <f t="shared" ref="S169:S175" si="30">E169/2</f>
        <v>405</v>
      </c>
      <c r="T169" s="105"/>
      <c r="U169" s="106"/>
      <c r="V169" s="107"/>
    </row>
    <row r="170" spans="1:22" x14ac:dyDescent="0.3">
      <c r="A170" s="79" t="s">
        <v>25</v>
      </c>
      <c r="B170" s="80">
        <v>43811</v>
      </c>
      <c r="C170" s="79" t="s">
        <v>147</v>
      </c>
      <c r="D170" s="79">
        <v>1</v>
      </c>
      <c r="E170" s="81">
        <f>IF(D170=1,VLOOKUP($A$1,[1]BASE!$A$2:$G$113,6,FALSE),0)</f>
        <v>810</v>
      </c>
      <c r="F170" s="79">
        <v>1</v>
      </c>
      <c r="G170" s="79" t="str">
        <f t="shared" si="28"/>
        <v>ida e volta</v>
      </c>
      <c r="H170" s="81">
        <f>IF(F170=1,VLOOKUP($A$1,[1]BASE!$A$2:$G$113,7,FALSE),0)</f>
        <v>1041.22</v>
      </c>
      <c r="I170" s="81">
        <f t="shared" si="29"/>
        <v>1851.22</v>
      </c>
      <c r="J170" s="60">
        <v>43810</v>
      </c>
      <c r="K170" s="79"/>
      <c r="L170" s="79" t="s">
        <v>19</v>
      </c>
      <c r="M170" s="79" t="s">
        <v>19</v>
      </c>
      <c r="N170" s="79"/>
      <c r="R170" s="81"/>
      <c r="S170" s="82">
        <f t="shared" si="30"/>
        <v>405</v>
      </c>
      <c r="T170" s="105"/>
      <c r="U170" s="106">
        <v>5221.12</v>
      </c>
      <c r="V170" s="145">
        <f>I164+I165+I167</f>
        <v>5221.12</v>
      </c>
    </row>
    <row r="171" spans="1:22" x14ac:dyDescent="0.3">
      <c r="A171" s="79" t="s">
        <v>23</v>
      </c>
      <c r="B171" s="80">
        <v>43816</v>
      </c>
      <c r="C171" s="79" t="s">
        <v>148</v>
      </c>
      <c r="D171" s="79">
        <v>1</v>
      </c>
      <c r="E171" s="81">
        <f>IF(D171=1,VLOOKUP($A$1,[1]BASE!$A$2:$G$113,6,FALSE),0)</f>
        <v>810</v>
      </c>
      <c r="F171" s="79">
        <v>1</v>
      </c>
      <c r="G171" s="79" t="str">
        <f t="shared" si="28"/>
        <v>ida e volta</v>
      </c>
      <c r="H171" s="81">
        <f>IF(F171=1,VLOOKUP($A$1,[1]BASE!$A$2:$G$113,7,FALSE),0)</f>
        <v>1041.22</v>
      </c>
      <c r="I171" s="81">
        <f t="shared" si="29"/>
        <v>1851.22</v>
      </c>
      <c r="J171" s="61">
        <v>43838</v>
      </c>
      <c r="K171" s="79"/>
      <c r="L171" s="79" t="s">
        <v>19</v>
      </c>
      <c r="M171" s="79" t="s">
        <v>19</v>
      </c>
      <c r="N171" s="79"/>
      <c r="R171" s="79"/>
      <c r="S171" s="82">
        <f t="shared" si="30"/>
        <v>405</v>
      </c>
      <c r="T171" s="105"/>
      <c r="U171" s="106">
        <v>2661.22</v>
      </c>
      <c r="V171" s="113">
        <f>I166+I168</f>
        <v>2661.2200000000003</v>
      </c>
    </row>
    <row r="172" spans="1:22" x14ac:dyDescent="0.3">
      <c r="A172" s="79" t="s">
        <v>25</v>
      </c>
      <c r="B172" s="80">
        <v>43818</v>
      </c>
      <c r="C172" s="10" t="s">
        <v>149</v>
      </c>
      <c r="D172" s="79">
        <v>1</v>
      </c>
      <c r="E172" s="81">
        <f>IF(D172=1,VLOOKUP($A$1,[1]BASE!$A$2:$G$113,6,FALSE),0)</f>
        <v>810</v>
      </c>
      <c r="F172" s="79">
        <v>1</v>
      </c>
      <c r="G172" s="79" t="str">
        <f t="shared" si="28"/>
        <v>ida e volta</v>
      </c>
      <c r="H172" s="81">
        <f>IF(F172=1,VLOOKUP($A$1,[1]BASE!$A$2:$G$113,7,FALSE),0)</f>
        <v>1041.22</v>
      </c>
      <c r="I172" s="81">
        <f t="shared" si="29"/>
        <v>1851.22</v>
      </c>
      <c r="J172" s="63">
        <v>43816</v>
      </c>
      <c r="K172" s="79"/>
      <c r="L172" s="79" t="s">
        <v>19</v>
      </c>
      <c r="M172" s="79" t="s">
        <v>19</v>
      </c>
      <c r="N172" s="79"/>
      <c r="R172" s="81"/>
      <c r="S172" s="82">
        <f t="shared" si="30"/>
        <v>405</v>
      </c>
      <c r="T172" s="105"/>
      <c r="U172" s="106">
        <v>3184.58</v>
      </c>
      <c r="V172" s="142">
        <f>I169+I170</f>
        <v>3184.58</v>
      </c>
    </row>
    <row r="173" spans="1:22" x14ac:dyDescent="0.3">
      <c r="A173" s="79" t="s">
        <v>27</v>
      </c>
      <c r="B173" s="80">
        <v>43822</v>
      </c>
      <c r="C173" s="79" t="s">
        <v>150</v>
      </c>
      <c r="D173" s="79">
        <v>1</v>
      </c>
      <c r="E173" s="81">
        <f>IF(D173=1,VLOOKUP($A$1,[1]BASE!$A$2:$G$113,6,FALSE),0)</f>
        <v>810</v>
      </c>
      <c r="F173" s="79">
        <v>1</v>
      </c>
      <c r="G173" s="79" t="str">
        <f t="shared" si="28"/>
        <v>ida e volta</v>
      </c>
      <c r="H173" s="81">
        <f>IF(F173=1,VLOOKUP($A$1,[1]BASE!$A$2:$G$113,7,FALSE),0)</f>
        <v>1041.22</v>
      </c>
      <c r="I173" s="81">
        <f t="shared" si="29"/>
        <v>1851.22</v>
      </c>
      <c r="J173" s="61">
        <v>43838</v>
      </c>
      <c r="K173" s="79"/>
      <c r="L173" s="79" t="s">
        <v>19</v>
      </c>
      <c r="M173" s="79" t="s">
        <v>19</v>
      </c>
      <c r="N173" s="79"/>
      <c r="R173" s="79"/>
      <c r="S173" s="82">
        <f t="shared" si="30"/>
        <v>405</v>
      </c>
      <c r="T173" s="105"/>
      <c r="U173" s="106">
        <v>1851.22</v>
      </c>
      <c r="V173" s="146">
        <f>I172</f>
        <v>1851.22</v>
      </c>
    </row>
    <row r="174" spans="1:22" x14ac:dyDescent="0.3">
      <c r="A174" s="79" t="s">
        <v>22</v>
      </c>
      <c r="B174" s="80">
        <v>43826</v>
      </c>
      <c r="C174" s="79" t="s">
        <v>150</v>
      </c>
      <c r="D174" s="79">
        <v>1</v>
      </c>
      <c r="E174" s="81">
        <f>IF(D174=1,VLOOKUP($A$1,[1]BASE!$A$2:$G$113,6,FALSE),0)</f>
        <v>810</v>
      </c>
      <c r="F174" s="79">
        <v>1</v>
      </c>
      <c r="G174" s="79" t="str">
        <f t="shared" si="28"/>
        <v>ida e volta</v>
      </c>
      <c r="H174" s="81">
        <f>IF(F174=1,VLOOKUP($A$1,[1]BASE!$A$2:$G$113,7,FALSE),0)</f>
        <v>1041.22</v>
      </c>
      <c r="I174" s="81">
        <f t="shared" si="29"/>
        <v>1851.22</v>
      </c>
      <c r="J174" s="61">
        <v>43838</v>
      </c>
      <c r="K174" s="79"/>
      <c r="L174" s="79" t="s">
        <v>19</v>
      </c>
      <c r="M174" s="79" t="s">
        <v>19</v>
      </c>
      <c r="N174" s="79"/>
      <c r="R174" s="79"/>
      <c r="S174" s="82">
        <f t="shared" si="30"/>
        <v>405</v>
      </c>
      <c r="T174" s="105"/>
      <c r="U174" s="106"/>
      <c r="V174" s="107"/>
    </row>
    <row r="175" spans="1:22" x14ac:dyDescent="0.3">
      <c r="A175" s="79" t="s">
        <v>27</v>
      </c>
      <c r="B175" s="80">
        <v>43829</v>
      </c>
      <c r="C175" s="79" t="s">
        <v>151</v>
      </c>
      <c r="D175" s="79">
        <v>1</v>
      </c>
      <c r="E175" s="81">
        <f>IF(D175=1,VLOOKUP($A$1,[1]BASE!$A$2:$G$113,6,FALSE),0)</f>
        <v>810</v>
      </c>
      <c r="F175" s="79">
        <v>1</v>
      </c>
      <c r="G175" s="79" t="str">
        <f t="shared" si="28"/>
        <v>ida e volta</v>
      </c>
      <c r="H175" s="81">
        <f>IF(F175=1,VLOOKUP($A$1,[1]BASE!$A$2:$G$113,7,FALSE),0)</f>
        <v>1041.22</v>
      </c>
      <c r="I175" s="81">
        <f t="shared" si="29"/>
        <v>1851.22</v>
      </c>
      <c r="J175" s="61">
        <v>43838</v>
      </c>
      <c r="K175" s="79"/>
      <c r="L175" s="79" t="s">
        <v>19</v>
      </c>
      <c r="M175" s="79" t="s">
        <v>19</v>
      </c>
      <c r="N175" s="79"/>
      <c r="R175" s="79"/>
      <c r="S175" s="82">
        <f t="shared" si="30"/>
        <v>405</v>
      </c>
      <c r="T175" s="105"/>
      <c r="U175" s="106"/>
      <c r="V175" s="107"/>
    </row>
    <row r="176" spans="1:22" x14ac:dyDescent="0.3">
      <c r="A176" s="86"/>
      <c r="B176" s="86"/>
      <c r="C176" s="86"/>
      <c r="D176" s="79">
        <f>SUM(D164:D175)</f>
        <v>12</v>
      </c>
      <c r="E176" s="88">
        <f>SUM(E164:E175)</f>
        <v>9720</v>
      </c>
      <c r="F176" s="79">
        <f>SUM(F164:F175)</f>
        <v>11</v>
      </c>
      <c r="G176" s="79"/>
      <c r="H176" s="88">
        <f>SUM(H164:H175)</f>
        <v>10603.019999999999</v>
      </c>
      <c r="I176" s="88">
        <f>SUM(I164:I175)</f>
        <v>20323.02</v>
      </c>
      <c r="J176" s="86"/>
      <c r="K176" s="86"/>
      <c r="L176" s="86"/>
      <c r="M176" s="86"/>
      <c r="N176" s="86"/>
      <c r="R176" s="15">
        <f>SUM(R164:R175)</f>
        <v>0</v>
      </c>
      <c r="S176" s="20">
        <f>SUM(S164:S175)</f>
        <v>4455</v>
      </c>
      <c r="T176" s="105">
        <v>12918.14</v>
      </c>
      <c r="U176" s="106">
        <f>U170+U171+U172+U173</f>
        <v>12918.14</v>
      </c>
      <c r="V176" s="107">
        <f>V170+V171+V172+V173</f>
        <v>12918.14</v>
      </c>
    </row>
    <row r="177" spans="7:22" x14ac:dyDescent="0.3">
      <c r="H177" s="87"/>
      <c r="T177" s="105"/>
      <c r="U177" s="106"/>
      <c r="V177" s="107"/>
    </row>
    <row r="178" spans="7:22" ht="59.4" customHeight="1" thickBot="1" x14ac:dyDescent="0.35">
      <c r="H178" s="87"/>
      <c r="O178" s="162">
        <f>O161+O57</f>
        <v>3702.44</v>
      </c>
      <c r="P178" s="162"/>
      <c r="Q178" s="163" t="s">
        <v>152</v>
      </c>
      <c r="R178" s="17">
        <f>R16+R30+R41+R57+R72+R87+R103+R115+R130+R144+R161+R176</f>
        <v>0</v>
      </c>
      <c r="S178" s="24">
        <f>S16+S30+S41+S57+S72+S87+S103+S115+S130+S144+S161+S176</f>
        <v>41715</v>
      </c>
      <c r="T178" s="147">
        <v>207107.19</v>
      </c>
      <c r="U178" s="148">
        <f>U16+U30+U41+U57+U72+U87+U103+U115+U130+U144+U161+U176</f>
        <v>207107.21000000002</v>
      </c>
      <c r="V178" s="149">
        <f>V16+V30+V41+V57+V72+V87+V103+V115+V130+V144+V161+V176</f>
        <v>207107.20000000001</v>
      </c>
    </row>
    <row r="179" spans="7:22" x14ac:dyDescent="0.3">
      <c r="H179" s="87"/>
    </row>
    <row r="180" spans="7:22" x14ac:dyDescent="0.3">
      <c r="H180" s="87"/>
    </row>
    <row r="181" spans="7:22" x14ac:dyDescent="0.3">
      <c r="H181" s="87"/>
      <c r="I181" s="89"/>
    </row>
    <row r="182" spans="7:22" x14ac:dyDescent="0.3">
      <c r="H182" s="87"/>
    </row>
    <row r="183" spans="7:22" x14ac:dyDescent="0.3">
      <c r="G183" s="99"/>
      <c r="H183" s="99"/>
      <c r="I183" s="100"/>
      <c r="J183" s="99"/>
    </row>
  </sheetData>
  <mergeCells count="49">
    <mergeCell ref="O43:Q43"/>
    <mergeCell ref="A16:C16"/>
    <mergeCell ref="J30:N30"/>
    <mergeCell ref="A41:C41"/>
    <mergeCell ref="J41:N41"/>
    <mergeCell ref="A30:C30"/>
    <mergeCell ref="K10:N10"/>
    <mergeCell ref="K13:N13"/>
    <mergeCell ref="K24:N24"/>
    <mergeCell ref="K61:N61"/>
    <mergeCell ref="K82:N82"/>
    <mergeCell ref="J16:N16"/>
    <mergeCell ref="J72:N72"/>
    <mergeCell ref="J115:N115"/>
    <mergeCell ref="J130:N130"/>
    <mergeCell ref="J144:N144"/>
    <mergeCell ref="A72:C72"/>
    <mergeCell ref="J87:N87"/>
    <mergeCell ref="A87:C87"/>
    <mergeCell ref="N90:N92"/>
    <mergeCell ref="L90:L95"/>
    <mergeCell ref="N93:N95"/>
    <mergeCell ref="J161:N161"/>
    <mergeCell ref="M155:N155"/>
    <mergeCell ref="O146:Q146"/>
    <mergeCell ref="O161:P161"/>
    <mergeCell ref="N120:N123"/>
    <mergeCell ref="L133:L134"/>
    <mergeCell ref="N133:N134"/>
    <mergeCell ref="L149:L152"/>
    <mergeCell ref="N149:N150"/>
    <mergeCell ref="N151:N152"/>
    <mergeCell ref="K136:N136"/>
    <mergeCell ref="T3:V3"/>
    <mergeCell ref="A161:C161"/>
    <mergeCell ref="A57:C57"/>
    <mergeCell ref="J57:N57"/>
    <mergeCell ref="O178:P178"/>
    <mergeCell ref="M52:N52"/>
    <mergeCell ref="A176:C176"/>
    <mergeCell ref="J176:N176"/>
    <mergeCell ref="A115:C115"/>
    <mergeCell ref="A130:C130"/>
    <mergeCell ref="A144:C144"/>
    <mergeCell ref="J103:N103"/>
    <mergeCell ref="A103:C103"/>
    <mergeCell ref="L120:L123"/>
    <mergeCell ref="N156:N157"/>
    <mergeCell ref="O57:P57"/>
  </mergeCells>
  <conditionalFormatting sqref="C15 C29 C71 C10:C13 C4:C8 C23:C26 C20:C21 C38:C39 C35:C36 C33 C51:C54 C45:C49 C65:C69 C62:C63 C60 C81:C85 C75:C79 C101:C102 C97:C99 C90:C95 C111:C113 C107:C109 C137:C143 C125:C127 C119:C123 C160 C148:C158 C173:C175 C169:C171 C167 C164:C165">
    <cfRule type="expression" dxfId="127" priority="131">
      <formula>J4&gt;1/1/2015</formula>
    </cfRule>
    <cfRule type="notContainsBlanks" dxfId="126" priority="132">
      <formula>LEN(TRIM(C4))&gt;0</formula>
    </cfRule>
  </conditionalFormatting>
  <conditionalFormatting sqref="C15 C29 C71 C10:C13 C4:C8 C23:C26 C20:C21 C38:C39 C35:C36 C33 C51:C54 C45:C49 C65:C69 C62:C63 C60 C81:C85 C75:C79 C101:C102 C97:C99 C90:C95 C111:C113 C107:C109 C137:C143 C125:C127 C119:C123 C160 C148:C158 C173:C175 C169:C171 C167 C164:C165">
    <cfRule type="expression" dxfId="125" priority="129">
      <formula>J4&gt;1/1/2016</formula>
    </cfRule>
    <cfRule type="notContainsBlanks" dxfId="124" priority="130">
      <formula>LEN(TRIM(C4))&gt;0</formula>
    </cfRule>
  </conditionalFormatting>
  <conditionalFormatting sqref="C19">
    <cfRule type="expression" dxfId="123" priority="127">
      <formula>J19&gt;1/1/2015</formula>
    </cfRule>
    <cfRule type="notContainsBlanks" dxfId="122" priority="128">
      <formula>LEN(TRIM(C19))&gt;0</formula>
    </cfRule>
  </conditionalFormatting>
  <conditionalFormatting sqref="C19">
    <cfRule type="expression" dxfId="121" priority="125">
      <formula>J19&gt;1/1/2016</formula>
    </cfRule>
    <cfRule type="notContainsBlanks" dxfId="120" priority="126">
      <formula>LEN(TRIM(C19))&gt;0</formula>
    </cfRule>
  </conditionalFormatting>
  <conditionalFormatting sqref="C9">
    <cfRule type="expression" dxfId="119" priority="123">
      <formula>J9&gt;1/1/2015</formula>
    </cfRule>
    <cfRule type="notContainsBlanks" dxfId="118" priority="124">
      <formula>LEN(TRIM(C9))&gt;0</formula>
    </cfRule>
  </conditionalFormatting>
  <conditionalFormatting sqref="C9">
    <cfRule type="expression" dxfId="117" priority="121">
      <formula>J9&gt;1/1/2016</formula>
    </cfRule>
    <cfRule type="notContainsBlanks" dxfId="116" priority="122">
      <formula>LEN(TRIM(C9))&gt;0</formula>
    </cfRule>
  </conditionalFormatting>
  <conditionalFormatting sqref="C14">
    <cfRule type="expression" dxfId="115" priority="119">
      <formula>J14&gt;1/1/2015</formula>
    </cfRule>
    <cfRule type="notContainsBlanks" dxfId="114" priority="120">
      <formula>LEN(TRIM(C14))&gt;0</formula>
    </cfRule>
  </conditionalFormatting>
  <conditionalFormatting sqref="C14">
    <cfRule type="expression" dxfId="113" priority="117">
      <formula>J14&gt;1/1/2016</formula>
    </cfRule>
    <cfRule type="notContainsBlanks" dxfId="112" priority="118">
      <formula>LEN(TRIM(C14))&gt;0</formula>
    </cfRule>
  </conditionalFormatting>
  <conditionalFormatting sqref="C22">
    <cfRule type="expression" dxfId="111" priority="115">
      <formula>J22&gt;1/1/2015</formula>
    </cfRule>
    <cfRule type="notContainsBlanks" dxfId="110" priority="116">
      <formula>LEN(TRIM(C22))&gt;0</formula>
    </cfRule>
  </conditionalFormatting>
  <conditionalFormatting sqref="C22">
    <cfRule type="expression" dxfId="109" priority="113">
      <formula>J22&gt;1/1/2016</formula>
    </cfRule>
    <cfRule type="notContainsBlanks" dxfId="108" priority="114">
      <formula>LEN(TRIM(C22))&gt;0</formula>
    </cfRule>
  </conditionalFormatting>
  <conditionalFormatting sqref="C27">
    <cfRule type="expression" dxfId="107" priority="111">
      <formula>J27&gt;1/1/2015</formula>
    </cfRule>
    <cfRule type="notContainsBlanks" dxfId="106" priority="112">
      <formula>LEN(TRIM(C27))&gt;0</formula>
    </cfRule>
  </conditionalFormatting>
  <conditionalFormatting sqref="C27">
    <cfRule type="expression" dxfId="105" priority="109">
      <formula>J27&gt;1/1/2016</formula>
    </cfRule>
    <cfRule type="notContainsBlanks" dxfId="104" priority="110">
      <formula>LEN(TRIM(C27))&gt;0</formula>
    </cfRule>
  </conditionalFormatting>
  <conditionalFormatting sqref="C28">
    <cfRule type="expression" dxfId="103" priority="107">
      <formula>J28&gt;1/1/2015</formula>
    </cfRule>
    <cfRule type="notContainsBlanks" dxfId="102" priority="108">
      <formula>LEN(TRIM(C28))&gt;0</formula>
    </cfRule>
  </conditionalFormatting>
  <conditionalFormatting sqref="C28">
    <cfRule type="expression" dxfId="101" priority="105">
      <formula>J28&gt;1/1/2016</formula>
    </cfRule>
    <cfRule type="notContainsBlanks" dxfId="100" priority="106">
      <formula>LEN(TRIM(C28))&gt;0</formula>
    </cfRule>
  </conditionalFormatting>
  <conditionalFormatting sqref="C34">
    <cfRule type="expression" dxfId="99" priority="103">
      <formula>J34&gt;1/1/2015</formula>
    </cfRule>
    <cfRule type="notContainsBlanks" dxfId="98" priority="104">
      <formula>LEN(TRIM(C34))&gt;0</formula>
    </cfRule>
  </conditionalFormatting>
  <conditionalFormatting sqref="C34">
    <cfRule type="expression" dxfId="97" priority="101">
      <formula>J34&gt;1/1/2016</formula>
    </cfRule>
    <cfRule type="notContainsBlanks" dxfId="96" priority="102">
      <formula>LEN(TRIM(C34))&gt;0</formula>
    </cfRule>
  </conditionalFormatting>
  <conditionalFormatting sqref="C37">
    <cfRule type="expression" dxfId="95" priority="99">
      <formula>J37&gt;1/1/2015</formula>
    </cfRule>
    <cfRule type="notContainsBlanks" dxfId="94" priority="100">
      <formula>LEN(TRIM(C37))&gt;0</formula>
    </cfRule>
  </conditionalFormatting>
  <conditionalFormatting sqref="C37">
    <cfRule type="expression" dxfId="93" priority="97">
      <formula>J37&gt;1/1/2016</formula>
    </cfRule>
    <cfRule type="notContainsBlanks" dxfId="92" priority="98">
      <formula>LEN(TRIM(C37))&gt;0</formula>
    </cfRule>
  </conditionalFormatting>
  <conditionalFormatting sqref="C40">
    <cfRule type="expression" dxfId="91" priority="95">
      <formula>J40&gt;1/1/2015</formula>
    </cfRule>
    <cfRule type="notContainsBlanks" dxfId="90" priority="96">
      <formula>LEN(TRIM(C40))&gt;0</formula>
    </cfRule>
  </conditionalFormatting>
  <conditionalFormatting sqref="C40">
    <cfRule type="expression" dxfId="89" priority="93">
      <formula>J40&gt;1/1/2016</formula>
    </cfRule>
    <cfRule type="notContainsBlanks" dxfId="88" priority="94">
      <formula>LEN(TRIM(C40))&gt;0</formula>
    </cfRule>
  </conditionalFormatting>
  <conditionalFormatting sqref="C50">
    <cfRule type="expression" dxfId="87" priority="91">
      <formula>J50&gt;1/1/2015</formula>
    </cfRule>
    <cfRule type="notContainsBlanks" dxfId="86" priority="92">
      <formula>LEN(TRIM(C50))&gt;0</formula>
    </cfRule>
  </conditionalFormatting>
  <conditionalFormatting sqref="C50">
    <cfRule type="expression" dxfId="85" priority="89">
      <formula>J50&gt;1/1/2016</formula>
    </cfRule>
    <cfRule type="notContainsBlanks" dxfId="84" priority="90">
      <formula>LEN(TRIM(C50))&gt;0</formula>
    </cfRule>
  </conditionalFormatting>
  <conditionalFormatting sqref="C55">
    <cfRule type="expression" dxfId="83" priority="87">
      <formula>J55&gt;1/1/2015</formula>
    </cfRule>
    <cfRule type="notContainsBlanks" dxfId="82" priority="88">
      <formula>LEN(TRIM(C55))&gt;0</formula>
    </cfRule>
  </conditionalFormatting>
  <conditionalFormatting sqref="C55">
    <cfRule type="expression" dxfId="81" priority="85">
      <formula>J55&gt;1/1/2016</formula>
    </cfRule>
    <cfRule type="notContainsBlanks" dxfId="80" priority="86">
      <formula>LEN(TRIM(C55))&gt;0</formula>
    </cfRule>
  </conditionalFormatting>
  <conditionalFormatting sqref="C56">
    <cfRule type="expression" dxfId="79" priority="83">
      <formula>J56&gt;1/1/2015</formula>
    </cfRule>
    <cfRule type="notContainsBlanks" dxfId="78" priority="84">
      <formula>LEN(TRIM(C56))&gt;0</formula>
    </cfRule>
  </conditionalFormatting>
  <conditionalFormatting sqref="C56">
    <cfRule type="expression" dxfId="77" priority="81">
      <formula>J56&gt;1/1/2016</formula>
    </cfRule>
    <cfRule type="notContainsBlanks" dxfId="76" priority="82">
      <formula>LEN(TRIM(C56))&gt;0</formula>
    </cfRule>
  </conditionalFormatting>
  <conditionalFormatting sqref="C61">
    <cfRule type="expression" dxfId="75" priority="79">
      <formula>J61&gt;1/1/2015</formula>
    </cfRule>
    <cfRule type="notContainsBlanks" dxfId="74" priority="80">
      <formula>LEN(TRIM(C61))&gt;0</formula>
    </cfRule>
  </conditionalFormatting>
  <conditionalFormatting sqref="C61">
    <cfRule type="expression" dxfId="73" priority="77">
      <formula>J61&gt;1/1/2016</formula>
    </cfRule>
    <cfRule type="notContainsBlanks" dxfId="72" priority="78">
      <formula>LEN(TRIM(C61))&gt;0</formula>
    </cfRule>
  </conditionalFormatting>
  <conditionalFormatting sqref="C64">
    <cfRule type="expression" dxfId="71" priority="75">
      <formula>J64&gt;1/1/2015</formula>
    </cfRule>
    <cfRule type="notContainsBlanks" dxfId="70" priority="76">
      <formula>LEN(TRIM(C64))&gt;0</formula>
    </cfRule>
  </conditionalFormatting>
  <conditionalFormatting sqref="C64">
    <cfRule type="expression" dxfId="69" priority="73">
      <formula>J64&gt;1/1/2016</formula>
    </cfRule>
    <cfRule type="notContainsBlanks" dxfId="68" priority="74">
      <formula>LEN(TRIM(C64))&gt;0</formula>
    </cfRule>
  </conditionalFormatting>
  <conditionalFormatting sqref="C70">
    <cfRule type="expression" dxfId="67" priority="71">
      <formula>J70&gt;1/1/2015</formula>
    </cfRule>
    <cfRule type="notContainsBlanks" dxfId="66" priority="72">
      <formula>LEN(TRIM(C70))&gt;0</formula>
    </cfRule>
  </conditionalFormatting>
  <conditionalFormatting sqref="C70">
    <cfRule type="expression" dxfId="65" priority="69">
      <formula>J70&gt;1/1/2016</formula>
    </cfRule>
    <cfRule type="notContainsBlanks" dxfId="64" priority="70">
      <formula>LEN(TRIM(C70))&gt;0</formula>
    </cfRule>
  </conditionalFormatting>
  <conditionalFormatting sqref="C80">
    <cfRule type="expression" dxfId="63" priority="67">
      <formula>J80&gt;1/1/2015</formula>
    </cfRule>
    <cfRule type="notContainsBlanks" dxfId="62" priority="68">
      <formula>LEN(TRIM(C80))&gt;0</formula>
    </cfRule>
  </conditionalFormatting>
  <conditionalFormatting sqref="C80">
    <cfRule type="expression" dxfId="61" priority="65">
      <formula>J80&gt;1/1/2016</formula>
    </cfRule>
    <cfRule type="notContainsBlanks" dxfId="60" priority="66">
      <formula>LEN(TRIM(C80))&gt;0</formula>
    </cfRule>
  </conditionalFormatting>
  <conditionalFormatting sqref="C86">
    <cfRule type="expression" dxfId="59" priority="63">
      <formula>J86&gt;1/1/2015</formula>
    </cfRule>
    <cfRule type="notContainsBlanks" dxfId="58" priority="64">
      <formula>LEN(TRIM(C86))&gt;0</formula>
    </cfRule>
  </conditionalFormatting>
  <conditionalFormatting sqref="C86">
    <cfRule type="expression" dxfId="57" priority="61">
      <formula>J86&gt;1/1/2016</formula>
    </cfRule>
    <cfRule type="notContainsBlanks" dxfId="56" priority="62">
      <formula>LEN(TRIM(C86))&gt;0</formula>
    </cfRule>
  </conditionalFormatting>
  <conditionalFormatting sqref="C96">
    <cfRule type="expression" dxfId="55" priority="59">
      <formula>J96&gt;1/1/2015</formula>
    </cfRule>
    <cfRule type="notContainsBlanks" dxfId="54" priority="60">
      <formula>LEN(TRIM(C96))&gt;0</formula>
    </cfRule>
  </conditionalFormatting>
  <conditionalFormatting sqref="C96">
    <cfRule type="expression" dxfId="53" priority="57">
      <formula>J96&gt;1/1/2016</formula>
    </cfRule>
    <cfRule type="notContainsBlanks" dxfId="52" priority="58">
      <formula>LEN(TRIM(C96))&gt;0</formula>
    </cfRule>
  </conditionalFormatting>
  <conditionalFormatting sqref="C100">
    <cfRule type="expression" dxfId="51" priority="55">
      <formula>J100&gt;1/1/2015</formula>
    </cfRule>
    <cfRule type="notContainsBlanks" dxfId="50" priority="56">
      <formula>LEN(TRIM(C100))&gt;0</formula>
    </cfRule>
  </conditionalFormatting>
  <conditionalFormatting sqref="C100">
    <cfRule type="expression" dxfId="49" priority="53">
      <formula>J100&gt;1/1/2016</formula>
    </cfRule>
    <cfRule type="notContainsBlanks" dxfId="48" priority="54">
      <formula>LEN(TRIM(C100))&gt;0</formula>
    </cfRule>
  </conditionalFormatting>
  <conditionalFormatting sqref="C106">
    <cfRule type="expression" dxfId="47" priority="47">
      <formula>J106&gt;1/1/2015</formula>
    </cfRule>
    <cfRule type="notContainsBlanks" dxfId="46" priority="48">
      <formula>LEN(TRIM(C106))&gt;0</formula>
    </cfRule>
  </conditionalFormatting>
  <conditionalFormatting sqref="C106">
    <cfRule type="expression" dxfId="45" priority="45">
      <formula>J106&gt;1/1/2016</formula>
    </cfRule>
    <cfRule type="notContainsBlanks" dxfId="44" priority="46">
      <formula>LEN(TRIM(C106))&gt;0</formula>
    </cfRule>
  </conditionalFormatting>
  <conditionalFormatting sqref="C110">
    <cfRule type="expression" dxfId="43" priority="43">
      <formula>J110&gt;1/1/2015</formula>
    </cfRule>
    <cfRule type="notContainsBlanks" dxfId="42" priority="44">
      <formula>LEN(TRIM(C110))&gt;0</formula>
    </cfRule>
  </conditionalFormatting>
  <conditionalFormatting sqref="C110">
    <cfRule type="expression" dxfId="41" priority="41">
      <formula>J110&gt;1/1/2016</formula>
    </cfRule>
    <cfRule type="notContainsBlanks" dxfId="40" priority="42">
      <formula>LEN(TRIM(C110))&gt;0</formula>
    </cfRule>
  </conditionalFormatting>
  <conditionalFormatting sqref="C114">
    <cfRule type="expression" dxfId="39" priority="39">
      <formula>J114&gt;1/1/2015</formula>
    </cfRule>
    <cfRule type="notContainsBlanks" dxfId="38" priority="40">
      <formula>LEN(TRIM(C114))&gt;0</formula>
    </cfRule>
  </conditionalFormatting>
  <conditionalFormatting sqref="C114">
    <cfRule type="expression" dxfId="37" priority="37">
      <formula>J114&gt;1/1/2016</formula>
    </cfRule>
    <cfRule type="notContainsBlanks" dxfId="36" priority="38">
      <formula>LEN(TRIM(C114))&gt;0</formula>
    </cfRule>
  </conditionalFormatting>
  <conditionalFormatting sqref="C118">
    <cfRule type="expression" dxfId="35" priority="35">
      <formula>J118&gt;1/1/2015</formula>
    </cfRule>
    <cfRule type="notContainsBlanks" dxfId="34" priority="36">
      <formula>LEN(TRIM(C118))&gt;0</formula>
    </cfRule>
  </conditionalFormatting>
  <conditionalFormatting sqref="C118">
    <cfRule type="expression" dxfId="33" priority="33">
      <formula>J118&gt;1/1/2016</formula>
    </cfRule>
    <cfRule type="notContainsBlanks" dxfId="32" priority="34">
      <formula>LEN(TRIM(C118))&gt;0</formula>
    </cfRule>
  </conditionalFormatting>
  <conditionalFormatting sqref="C124">
    <cfRule type="expression" dxfId="31" priority="31">
      <formula>J124&gt;1/1/2015</formula>
    </cfRule>
    <cfRule type="notContainsBlanks" dxfId="30" priority="32">
      <formula>LEN(TRIM(C124))&gt;0</formula>
    </cfRule>
  </conditionalFormatting>
  <conditionalFormatting sqref="C124">
    <cfRule type="expression" dxfId="29" priority="29">
      <formula>J124&gt;1/1/2016</formula>
    </cfRule>
    <cfRule type="notContainsBlanks" dxfId="28" priority="30">
      <formula>LEN(TRIM(C124))&gt;0</formula>
    </cfRule>
  </conditionalFormatting>
  <conditionalFormatting sqref="C128">
    <cfRule type="expression" dxfId="27" priority="27">
      <formula>J128&gt;1/1/2015</formula>
    </cfRule>
    <cfRule type="notContainsBlanks" dxfId="26" priority="28">
      <formula>LEN(TRIM(C128))&gt;0</formula>
    </cfRule>
  </conditionalFormatting>
  <conditionalFormatting sqref="C128">
    <cfRule type="expression" dxfId="25" priority="25">
      <formula>J128&gt;1/1/2016</formula>
    </cfRule>
    <cfRule type="notContainsBlanks" dxfId="24" priority="26">
      <formula>LEN(TRIM(C128))&gt;0</formula>
    </cfRule>
  </conditionalFormatting>
  <conditionalFormatting sqref="C129">
    <cfRule type="expression" dxfId="23" priority="23">
      <formula>J129&gt;1/1/2015</formula>
    </cfRule>
    <cfRule type="notContainsBlanks" dxfId="22" priority="24">
      <formula>LEN(TRIM(C129))&gt;0</formula>
    </cfRule>
  </conditionalFormatting>
  <conditionalFormatting sqref="C129">
    <cfRule type="expression" dxfId="21" priority="21">
      <formula>J129&gt;1/1/2016</formula>
    </cfRule>
    <cfRule type="notContainsBlanks" dxfId="20" priority="22">
      <formula>LEN(TRIM(C129))&gt;0</formula>
    </cfRule>
  </conditionalFormatting>
  <conditionalFormatting sqref="C136">
    <cfRule type="expression" dxfId="19" priority="19">
      <formula>J136&gt;1/1/2015</formula>
    </cfRule>
    <cfRule type="notContainsBlanks" dxfId="18" priority="20">
      <formula>LEN(TRIM(C136))&gt;0</formula>
    </cfRule>
  </conditionalFormatting>
  <conditionalFormatting sqref="C136">
    <cfRule type="expression" dxfId="17" priority="17">
      <formula>J136&gt;1/1/2016</formula>
    </cfRule>
    <cfRule type="notContainsBlanks" dxfId="16" priority="18">
      <formula>LEN(TRIM(C136))&gt;0</formula>
    </cfRule>
  </conditionalFormatting>
  <conditionalFormatting sqref="C159">
    <cfRule type="expression" dxfId="15" priority="15">
      <formula>J159&gt;1/1/2015</formula>
    </cfRule>
    <cfRule type="notContainsBlanks" dxfId="14" priority="16">
      <formula>LEN(TRIM(C159))&gt;0</formula>
    </cfRule>
  </conditionalFormatting>
  <conditionalFormatting sqref="C159">
    <cfRule type="expression" dxfId="13" priority="13">
      <formula>J159&gt;1/1/2016</formula>
    </cfRule>
    <cfRule type="notContainsBlanks" dxfId="12" priority="14">
      <formula>LEN(TRIM(C159))&gt;0</formula>
    </cfRule>
  </conditionalFormatting>
  <conditionalFormatting sqref="C166">
    <cfRule type="expression" dxfId="11" priority="11">
      <formula>J166&gt;1/1/2015</formula>
    </cfRule>
    <cfRule type="notContainsBlanks" dxfId="10" priority="12">
      <formula>LEN(TRIM(C166))&gt;0</formula>
    </cfRule>
  </conditionalFormatting>
  <conditionalFormatting sqref="C166">
    <cfRule type="expression" dxfId="9" priority="9">
      <formula>J166&gt;1/1/2016</formula>
    </cfRule>
    <cfRule type="notContainsBlanks" dxfId="8" priority="10">
      <formula>LEN(TRIM(C166))&gt;0</formula>
    </cfRule>
  </conditionalFormatting>
  <conditionalFormatting sqref="C168">
    <cfRule type="expression" dxfId="7" priority="7">
      <formula>J168&gt;1/1/2015</formula>
    </cfRule>
    <cfRule type="notContainsBlanks" dxfId="6" priority="8">
      <formula>LEN(TRIM(C168))&gt;0</formula>
    </cfRule>
  </conditionalFormatting>
  <conditionalFormatting sqref="C168">
    <cfRule type="expression" dxfId="5" priority="5">
      <formula>J168&gt;1/1/2016</formula>
    </cfRule>
    <cfRule type="notContainsBlanks" dxfId="4" priority="6">
      <formula>LEN(TRIM(C168))&gt;0</formula>
    </cfRule>
  </conditionalFormatting>
  <conditionalFormatting sqref="C172">
    <cfRule type="expression" dxfId="3" priority="3">
      <formula>J172&gt;1/1/2015</formula>
    </cfRule>
    <cfRule type="notContainsBlanks" dxfId="2" priority="4">
      <formula>LEN(TRIM(C172))&gt;0</formula>
    </cfRule>
  </conditionalFormatting>
  <conditionalFormatting sqref="C172">
    <cfRule type="expression" dxfId="1" priority="1">
      <formula>J172&gt;1/1/2016</formula>
    </cfRule>
    <cfRule type="notContainsBlanks" dxfId="0" priority="2">
      <formula>LEN(TRIM(C172))&gt;0</formula>
    </cfRule>
  </conditionalFormatting>
  <pageMargins left="0.22" right="0.511811024" top="0.05" bottom="0" header="0.09" footer="0.01"/>
  <pageSetup paperSize="9" scale="56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fea972e-d8c3-404d-936d-2027315786f0" xsi:nil="true"/>
    <TaxCatchAll xmlns="9cbc7065-cdb1-4b30-9dde-ac9b1a07b2eb" xsi:nil="true"/>
    <Data xmlns="efea972e-d8c3-404d-936d-2027315786f0" xsi:nil="true"/>
    <lcf76f155ced4ddcb4097134ff3c332f xmlns="efea972e-d8c3-404d-936d-2027315786f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F840855A318D4DA7EF2B7B8FCC82BD" ma:contentTypeVersion="20" ma:contentTypeDescription="Crie um novo documento." ma:contentTypeScope="" ma:versionID="a6402e3d5bbbf39215e53c5f8953cfdb">
  <xsd:schema xmlns:xsd="http://www.w3.org/2001/XMLSchema" xmlns:xs="http://www.w3.org/2001/XMLSchema" xmlns:p="http://schemas.microsoft.com/office/2006/metadata/properties" xmlns:ns2="9cbc7065-cdb1-4b30-9dde-ac9b1a07b2eb" xmlns:ns3="efea972e-d8c3-404d-936d-2027315786f0" targetNamespace="http://schemas.microsoft.com/office/2006/metadata/properties" ma:root="true" ma:fieldsID="229f5d0ad215638df4a8a1e169dcdeaa" ns2:_="" ns3:_="">
    <xsd:import namespace="9cbc7065-cdb1-4b30-9dde-ac9b1a07b2eb"/>
    <xsd:import namespace="efea972e-d8c3-404d-936d-2027315786f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Data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bc7065-cdb1-4b30-9dde-ac9b1a07b2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ba802d2-a9f6-477e-a76d-37dd86360b12}" ma:internalName="TaxCatchAll" ma:showField="CatchAllData" ma:web="9cbc7065-cdb1-4b30-9dde-ac9b1a07b2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a972e-d8c3-404d-936d-2027315786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Estado da aprovação" ma:internalName="Estado_x0020_da_x0020_aprova_x00e7__x00e3_o">
      <xsd:simpleType>
        <xsd:restriction base="dms:Text"/>
      </xsd:simpleType>
    </xsd:element>
    <xsd:element name="Data" ma:index="22" nillable="true" ma:displayName="Data" ma:format="DateTime" ma:internalName="Data">
      <xsd:simpleType>
        <xsd:restriction base="dms:DateTime"/>
      </xsd:simpleType>
    </xsd:element>
    <xsd:element name="lcf76f155ced4ddcb4097134ff3c332f" ma:index="24" nillable="true" ma:taxonomy="true" ma:internalName="lcf76f155ced4ddcb4097134ff3c332f" ma:taxonomyFieldName="MediaServiceImageTags" ma:displayName="Marcações de imagem" ma:readOnly="false" ma:fieldId="{5cf76f15-5ced-4ddc-b409-7134ff3c332f}" ma:taxonomyMulti="true" ma:sspId="b1bfc3e6-9f78-42b7-ab6c-4681478e41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814C90-BA66-4A4B-867C-8EACF817E90B}">
  <ds:schemaRefs>
    <ds:schemaRef ds:uri="http://schemas.microsoft.com/office/2006/metadata/properties"/>
    <ds:schemaRef ds:uri="http://schemas.microsoft.com/office/infopath/2007/PartnerControls"/>
    <ds:schemaRef ds:uri="efea972e-d8c3-404d-936d-2027315786f0"/>
    <ds:schemaRef ds:uri="9cbc7065-cdb1-4b30-9dde-ac9b1a07b2eb"/>
  </ds:schemaRefs>
</ds:datastoreItem>
</file>

<file path=customXml/itemProps2.xml><?xml version="1.0" encoding="utf-8"?>
<ds:datastoreItem xmlns:ds="http://schemas.openxmlformats.org/officeDocument/2006/customXml" ds:itemID="{36CDD1AE-D6C4-44D9-874D-C6AE99F765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AE226D-896A-461C-B075-E4F43F2000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bc7065-cdb1-4b30-9dde-ac9b1a07b2eb"/>
    <ds:schemaRef ds:uri="efea972e-d8c3-404d-936d-2027315786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VALDIR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danielle.mamnerick</dc:creator>
  <cp:keywords/>
  <dc:description/>
  <cp:lastModifiedBy>karina.veglione</cp:lastModifiedBy>
  <cp:revision/>
  <dcterms:created xsi:type="dcterms:W3CDTF">2022-07-13T02:33:04Z</dcterms:created>
  <dcterms:modified xsi:type="dcterms:W3CDTF">2024-07-26T13:42:00Z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0x010100A4F840855A318D4DA7EF2B7B8FCC82BD</vt:lpwstr>
  </property>
  <property fmtid="{D5CDD505-2E9C-101B-9397-08002B2CF9AE}" pid="3" name="MediaServiceImageTags">
    <vt:lpwstr/>
  </property>
</Properties>
</file>